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15" windowHeight="8415" activeTab="2"/>
  </bookViews>
  <sheets>
    <sheet name="2014级" sheetId="3" r:id="rId1"/>
    <sheet name="2015级" sheetId="1" r:id="rId2"/>
    <sheet name="2016级" sheetId="2" r:id="rId3"/>
  </sheets>
  <definedNames>
    <definedName name="_xlnm._FilterDatabase" localSheetId="0" hidden="1">'2014级'!$A$8:$P$49</definedName>
    <definedName name="_xlnm._FilterDatabase" localSheetId="1" hidden="1">'2015级'!$A$8:$P$89</definedName>
    <definedName name="_xlnm._FilterDatabase" localSheetId="2" hidden="1">'2016级'!$A$8:$P$86</definedName>
  </definedNames>
  <calcPr calcId="144525"/>
</workbook>
</file>

<file path=xl/sharedStrings.xml><?xml version="1.0" encoding="utf-8"?>
<sst xmlns="http://schemas.openxmlformats.org/spreadsheetml/2006/main" count="269">
  <si>
    <t>2017—2018学年度重庆大学城市科技学院学生综合素质测评汇总表</t>
  </si>
  <si>
    <t xml:space="preserve">年级：2014级       专业： 市场营销            层次：本科    </t>
  </si>
  <si>
    <t>序号</t>
  </si>
  <si>
    <t>学号</t>
  </si>
  <si>
    <t>姓名</t>
  </si>
  <si>
    <t>品行素质（13分）</t>
  </si>
  <si>
    <t>学业成绩（60分）</t>
  </si>
  <si>
    <t>文体素质（10分）</t>
  </si>
  <si>
    <t>拓展性素质（17分）</t>
  </si>
  <si>
    <t>奖惩情况（±5）</t>
  </si>
  <si>
    <t>总分</t>
  </si>
  <si>
    <t>排名</t>
  </si>
  <si>
    <t>思想政治基础分</t>
  </si>
  <si>
    <t>操行考评成绩</t>
  </si>
  <si>
    <t>诚信分</t>
  </si>
  <si>
    <t>学业成绩分</t>
  </si>
  <si>
    <t>体育
成绩</t>
  </si>
  <si>
    <t>文体类加分</t>
  </si>
  <si>
    <t>担任学生工作</t>
  </si>
  <si>
    <t>竞赛获奖</t>
  </si>
  <si>
    <t>公益活动</t>
  </si>
  <si>
    <t>加分</t>
  </si>
  <si>
    <t>扣分</t>
  </si>
  <si>
    <t>满分</t>
  </si>
  <si>
    <t>100±5</t>
  </si>
  <si>
    <t>14152260</t>
  </si>
  <si>
    <t>何良琼</t>
  </si>
  <si>
    <t>14152986</t>
  </si>
  <si>
    <t>匡勇</t>
  </si>
  <si>
    <t>14111658</t>
  </si>
  <si>
    <t>龙小凤</t>
  </si>
  <si>
    <t>14153139</t>
  </si>
  <si>
    <t>张吉</t>
  </si>
  <si>
    <t>14155497</t>
  </si>
  <si>
    <t>冯湘</t>
  </si>
  <si>
    <t>14111568</t>
  </si>
  <si>
    <t>周琴</t>
  </si>
  <si>
    <t>14111465</t>
  </si>
  <si>
    <t>陈珂</t>
  </si>
  <si>
    <t>14111145</t>
  </si>
  <si>
    <t>扶爽</t>
  </si>
  <si>
    <t>14153279</t>
  </si>
  <si>
    <t>杨冲</t>
  </si>
  <si>
    <t>14153359</t>
  </si>
  <si>
    <t>陈婕</t>
  </si>
  <si>
    <t>14111259</t>
  </si>
  <si>
    <t>唐晓玲</t>
  </si>
  <si>
    <t>14153075</t>
  </si>
  <si>
    <t>黄亚</t>
  </si>
  <si>
    <t>14111172</t>
  </si>
  <si>
    <t>瞿颖</t>
  </si>
  <si>
    <t>14113844</t>
  </si>
  <si>
    <t>陈青香</t>
  </si>
  <si>
    <t>14154989</t>
  </si>
  <si>
    <t>葛周垚</t>
  </si>
  <si>
    <t>14114488</t>
  </si>
  <si>
    <t>韦立斯</t>
  </si>
  <si>
    <t>14111459</t>
  </si>
  <si>
    <t>冯晓</t>
  </si>
  <si>
    <t>14155018</t>
  </si>
  <si>
    <t>顾鹏</t>
  </si>
  <si>
    <t>14152610</t>
  </si>
  <si>
    <t>况东</t>
  </si>
  <si>
    <t>14152962</t>
  </si>
  <si>
    <t>唐玮</t>
  </si>
  <si>
    <t>14152521</t>
  </si>
  <si>
    <t>张远兰</t>
  </si>
  <si>
    <t>14155688</t>
  </si>
  <si>
    <t>马玉丹</t>
  </si>
  <si>
    <t>14113842</t>
  </si>
  <si>
    <t>丁从凯</t>
  </si>
  <si>
    <t>14154965</t>
  </si>
  <si>
    <t>叶长尧</t>
  </si>
  <si>
    <t>14111054</t>
  </si>
  <si>
    <t>罗乐</t>
  </si>
  <si>
    <t>14154418</t>
  </si>
  <si>
    <t>李小娟</t>
  </si>
  <si>
    <t>14114798</t>
  </si>
  <si>
    <t>刘明昆</t>
  </si>
  <si>
    <t>14111206</t>
  </si>
  <si>
    <t>蔡婧</t>
  </si>
  <si>
    <t>14153282</t>
  </si>
  <si>
    <t>刘鹏</t>
  </si>
  <si>
    <t>14154573</t>
  </si>
  <si>
    <t>郭东东</t>
  </si>
  <si>
    <t>14153156</t>
  </si>
  <si>
    <t>刘志</t>
  </si>
  <si>
    <t>14153238</t>
  </si>
  <si>
    <t>宗莉</t>
  </si>
  <si>
    <t>14153162</t>
  </si>
  <si>
    <t>黄泽普</t>
  </si>
  <si>
    <t>14111577</t>
  </si>
  <si>
    <t>陈晨</t>
  </si>
  <si>
    <t>14111784</t>
  </si>
  <si>
    <t>周仁清</t>
  </si>
  <si>
    <t>14111533</t>
  </si>
  <si>
    <t>张帆</t>
  </si>
  <si>
    <t>14154982</t>
  </si>
  <si>
    <t>许嘉成</t>
  </si>
  <si>
    <t>14154570</t>
  </si>
  <si>
    <t>熊汉天</t>
  </si>
  <si>
    <t>14153434</t>
  </si>
  <si>
    <t>段美东</t>
  </si>
  <si>
    <t>14153337</t>
  </si>
  <si>
    <t>史小波</t>
  </si>
  <si>
    <t>14153546</t>
  </si>
  <si>
    <t>李守钊</t>
  </si>
  <si>
    <t xml:space="preserve">年级： 2015级    专业： 市场营销         层次：本科    </t>
  </si>
  <si>
    <t>姚琼</t>
  </si>
  <si>
    <t>龚涛</t>
  </si>
  <si>
    <t>郝茜</t>
  </si>
  <si>
    <t>樊露露</t>
  </si>
  <si>
    <t>朱燕</t>
  </si>
  <si>
    <t>陈家玉</t>
  </si>
  <si>
    <t>蹇丹</t>
  </si>
  <si>
    <t>徐建容</t>
  </si>
  <si>
    <t>肖芙蓉</t>
  </si>
  <si>
    <t>程秀敏</t>
  </si>
  <si>
    <t>廖美玲</t>
  </si>
  <si>
    <t>雷淑蓉</t>
  </si>
  <si>
    <t>杨淑钧</t>
  </si>
  <si>
    <t>涂梦瑶</t>
  </si>
  <si>
    <t>刘茜</t>
  </si>
  <si>
    <t>姜丽</t>
  </si>
  <si>
    <t>邓婕</t>
  </si>
  <si>
    <t>谭小华</t>
  </si>
  <si>
    <t>陈莉</t>
  </si>
  <si>
    <t>李悦</t>
  </si>
  <si>
    <t>李小蓉</t>
  </si>
  <si>
    <t>邹宇</t>
  </si>
  <si>
    <t>李尘均</t>
  </si>
  <si>
    <t>文婷</t>
  </si>
  <si>
    <t>邹加林</t>
  </si>
  <si>
    <t>冉雪蛟</t>
  </si>
  <si>
    <t>隆菁鑫</t>
  </si>
  <si>
    <t>向唯</t>
  </si>
  <si>
    <t>郑香</t>
  </si>
  <si>
    <t>杨王正帆</t>
  </si>
  <si>
    <t>袁杰</t>
  </si>
  <si>
    <t>李思林</t>
  </si>
  <si>
    <t>杨桂蓉</t>
  </si>
  <si>
    <t>何伶</t>
  </si>
  <si>
    <t>张静</t>
  </si>
  <si>
    <t>王姣姣</t>
  </si>
  <si>
    <t>罗婧</t>
  </si>
  <si>
    <t>刘爽</t>
  </si>
  <si>
    <t>李扬</t>
  </si>
  <si>
    <t>谢小娟</t>
  </si>
  <si>
    <t>王德鑫</t>
  </si>
  <si>
    <t>聂璐</t>
  </si>
  <si>
    <t>张兰兰</t>
  </si>
  <si>
    <t>刘婷</t>
  </si>
  <si>
    <t>董江来</t>
  </si>
  <si>
    <t>唐小芳</t>
  </si>
  <si>
    <t>刘国庆</t>
  </si>
  <si>
    <t>朱先登</t>
  </si>
  <si>
    <t>何圆</t>
  </si>
  <si>
    <t>王章雨</t>
  </si>
  <si>
    <t>苏贤财</t>
  </si>
  <si>
    <t>韩淑璇</t>
  </si>
  <si>
    <t>陈天华</t>
  </si>
  <si>
    <t>吕丹</t>
  </si>
  <si>
    <t>陈玲</t>
  </si>
  <si>
    <t>张婷婷</t>
  </si>
  <si>
    <t>丁蕙兰</t>
  </si>
  <si>
    <t>方珲祯</t>
  </si>
  <si>
    <t>柴梦琦</t>
  </si>
  <si>
    <t>杨官付</t>
  </si>
  <si>
    <t>吴万璇</t>
  </si>
  <si>
    <t>豆密松</t>
  </si>
  <si>
    <t>冉凤</t>
  </si>
  <si>
    <t>罗羽柔</t>
  </si>
  <si>
    <t>吴应洋</t>
  </si>
  <si>
    <t>马国凌</t>
  </si>
  <si>
    <t>王云澜</t>
  </si>
  <si>
    <t>王重杰</t>
  </si>
  <si>
    <t>周彦豪</t>
  </si>
  <si>
    <t>杨建</t>
  </si>
  <si>
    <t>梅林鹏</t>
  </si>
  <si>
    <t>廖一兴</t>
  </si>
  <si>
    <t>唐胜彬</t>
  </si>
  <si>
    <t>杨文玉</t>
  </si>
  <si>
    <t>王韬</t>
  </si>
  <si>
    <t>陈强</t>
  </si>
  <si>
    <t>蒋启书</t>
  </si>
  <si>
    <t>孟旭</t>
  </si>
  <si>
    <t>向启书</t>
  </si>
  <si>
    <t>王容贵</t>
  </si>
  <si>
    <t>王程</t>
  </si>
  <si>
    <t xml:space="preserve">年级：2016       专业：市场营销            层次： 本科     </t>
  </si>
  <si>
    <t xml:space="preserve">           满分</t>
  </si>
  <si>
    <t>魏玉萍</t>
  </si>
  <si>
    <t>谢华萍</t>
  </si>
  <si>
    <t>徐晴</t>
  </si>
  <si>
    <t>刘涵</t>
  </si>
  <si>
    <t>聂洪海</t>
  </si>
  <si>
    <t>杨丹</t>
  </si>
  <si>
    <t>杜香凝</t>
  </si>
  <si>
    <t>李青</t>
  </si>
  <si>
    <t>邱查琴</t>
  </si>
  <si>
    <t>张美君</t>
  </si>
  <si>
    <t>毛海林</t>
  </si>
  <si>
    <t>周琳</t>
  </si>
  <si>
    <t>魏海英</t>
  </si>
  <si>
    <t>叶双</t>
  </si>
  <si>
    <t>黄亚萍</t>
  </si>
  <si>
    <t>唐梦</t>
  </si>
  <si>
    <t>李娟</t>
  </si>
  <si>
    <t>江宇</t>
  </si>
  <si>
    <t>陈继承</t>
  </si>
  <si>
    <t>王茂学</t>
  </si>
  <si>
    <t>陈正玲</t>
  </si>
  <si>
    <t>彭真凤</t>
  </si>
  <si>
    <t>周凤</t>
  </si>
  <si>
    <t>程燕</t>
  </si>
  <si>
    <t>胡锦波</t>
  </si>
  <si>
    <t>程建波</t>
  </si>
  <si>
    <t>董明芳</t>
  </si>
  <si>
    <t>宁玉</t>
  </si>
  <si>
    <t>王梓力</t>
  </si>
  <si>
    <t>黄晓红</t>
  </si>
  <si>
    <t>马月琴</t>
  </si>
  <si>
    <t xml:space="preserve">熊冰峰 </t>
  </si>
  <si>
    <t>刘倩</t>
  </si>
  <si>
    <t>刘佳</t>
  </si>
  <si>
    <t>洪少萍</t>
  </si>
  <si>
    <t>钟明倩</t>
  </si>
  <si>
    <t>刘坤梅</t>
  </si>
  <si>
    <t>白若钰</t>
  </si>
  <si>
    <t>毛贵廷</t>
  </si>
  <si>
    <t>张青军</t>
  </si>
  <si>
    <t>陶万萍</t>
  </si>
  <si>
    <t>罗凌</t>
  </si>
  <si>
    <t>颜学慧</t>
  </si>
  <si>
    <t>余再华</t>
  </si>
  <si>
    <t>唐新</t>
  </si>
  <si>
    <t>张雪</t>
  </si>
  <si>
    <t>梁丹</t>
  </si>
  <si>
    <t>王娇</t>
  </si>
  <si>
    <t>何建军</t>
  </si>
  <si>
    <t>徐雪艳</t>
  </si>
  <si>
    <t>何仕瑞</t>
  </si>
  <si>
    <t>向堰渝</t>
  </si>
  <si>
    <t>赵文新</t>
  </si>
  <si>
    <t>王雅文</t>
  </si>
  <si>
    <t>邓利坪</t>
  </si>
  <si>
    <t>李红春</t>
  </si>
  <si>
    <t>周利鹏</t>
  </si>
  <si>
    <t>王宁</t>
  </si>
  <si>
    <t>李宗霖</t>
  </si>
  <si>
    <t>余玉霞</t>
  </si>
  <si>
    <t>谭亮亮</t>
  </si>
  <si>
    <t>彭开</t>
  </si>
  <si>
    <t>陈林</t>
  </si>
  <si>
    <t>朱巍</t>
  </si>
  <si>
    <t>汤永钊</t>
  </si>
  <si>
    <t>雷东山</t>
  </si>
  <si>
    <t>程潇峰</t>
  </si>
  <si>
    <t>段玉林</t>
  </si>
  <si>
    <t>谢凌飞</t>
  </si>
  <si>
    <t>刘杰</t>
  </si>
  <si>
    <t>吴平</t>
  </si>
  <si>
    <t>谭垚</t>
  </si>
  <si>
    <t>张家旗</t>
  </si>
  <si>
    <t>吴锡梦</t>
  </si>
  <si>
    <t>李颜波</t>
  </si>
  <si>
    <t>闫希鑫</t>
  </si>
  <si>
    <t>王虹霖</t>
  </si>
  <si>
    <t>蒋歆宁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</si>
</sst>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_ "/>
    <numFmt numFmtId="177" formatCode="0.0_ "/>
    <numFmt numFmtId="178" formatCode="0_);[Red]\(0\)"/>
  </numFmts>
  <fonts count="3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b/>
      <sz val="10.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4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7" fillId="20" borderId="16" applyNumberFormat="0" applyAlignment="0" applyProtection="0">
      <alignment vertical="center"/>
    </xf>
    <xf numFmtId="0" fontId="33" fillId="20" borderId="11" applyNumberFormat="0" applyAlignment="0" applyProtection="0">
      <alignment vertical="center"/>
    </xf>
    <xf numFmtId="0" fontId="21" fillId="16" borderId="14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2" fillId="0" borderId="0"/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5" fillId="0" borderId="1" xfId="49" applyFont="1" applyFill="1" applyBorder="1" applyAlignment="1">
      <alignment horizontal="center"/>
    </xf>
    <xf numFmtId="0" fontId="10" fillId="0" borderId="1" xfId="49" applyFont="1" applyFill="1" applyBorder="1" applyAlignment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57150</xdr:rowOff>
    </xdr:from>
    <xdr:to>
      <xdr:col>0</xdr:col>
      <xdr:colOff>0</xdr:colOff>
      <xdr:row>4</xdr:row>
      <xdr:rowOff>171450</xdr:rowOff>
    </xdr:to>
    <xdr:sp>
      <xdr:nvSpPr>
        <xdr:cNvPr id="2" name="Line 1"/>
        <xdr:cNvSpPr/>
      </xdr:nvSpPr>
      <xdr:spPr>
        <a:xfrm rot="-178897">
          <a:off x="0" y="647700"/>
          <a:ext cx="0" cy="28575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4</xdr:row>
      <xdr:rowOff>38100</xdr:rowOff>
    </xdr:to>
    <xdr:sp>
      <xdr:nvSpPr>
        <xdr:cNvPr id="3" name="Line 2"/>
        <xdr:cNvSpPr/>
      </xdr:nvSpPr>
      <xdr:spPr>
        <a:xfrm>
          <a:off x="0" y="419100"/>
          <a:ext cx="0" cy="38100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0</xdr:colOff>
      <xdr:row>4</xdr:row>
      <xdr:rowOff>171450</xdr:rowOff>
    </xdr:to>
    <xdr:sp>
      <xdr:nvSpPr>
        <xdr:cNvPr id="4" name="Line 1"/>
        <xdr:cNvSpPr/>
      </xdr:nvSpPr>
      <xdr:spPr>
        <a:xfrm rot="-178897">
          <a:off x="0" y="647700"/>
          <a:ext cx="0" cy="28575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4</xdr:row>
      <xdr:rowOff>38100</xdr:rowOff>
    </xdr:to>
    <xdr:sp>
      <xdr:nvSpPr>
        <xdr:cNvPr id="5" name="Line 2"/>
        <xdr:cNvSpPr/>
      </xdr:nvSpPr>
      <xdr:spPr>
        <a:xfrm>
          <a:off x="0" y="419100"/>
          <a:ext cx="0" cy="38100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57150</xdr:rowOff>
    </xdr:from>
    <xdr:to>
      <xdr:col>0</xdr:col>
      <xdr:colOff>0</xdr:colOff>
      <xdr:row>5</xdr:row>
      <xdr:rowOff>0</xdr:rowOff>
    </xdr:to>
    <xdr:sp>
      <xdr:nvSpPr>
        <xdr:cNvPr id="2" name="Line 1"/>
        <xdr:cNvSpPr/>
      </xdr:nvSpPr>
      <xdr:spPr>
        <a:xfrm rot="-178897">
          <a:off x="0" y="647700"/>
          <a:ext cx="0" cy="28575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4</xdr:row>
      <xdr:rowOff>38100</xdr:rowOff>
    </xdr:to>
    <xdr:sp>
      <xdr:nvSpPr>
        <xdr:cNvPr id="3" name="Line 2"/>
        <xdr:cNvSpPr/>
      </xdr:nvSpPr>
      <xdr:spPr>
        <a:xfrm>
          <a:off x="0" y="419100"/>
          <a:ext cx="0" cy="38100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57150</xdr:rowOff>
    </xdr:from>
    <xdr:to>
      <xdr:col>0</xdr:col>
      <xdr:colOff>0</xdr:colOff>
      <xdr:row>4</xdr:row>
      <xdr:rowOff>171450</xdr:rowOff>
    </xdr:to>
    <xdr:sp>
      <xdr:nvSpPr>
        <xdr:cNvPr id="2" name="Line 1"/>
        <xdr:cNvSpPr/>
      </xdr:nvSpPr>
      <xdr:spPr>
        <a:xfrm rot="-178897">
          <a:off x="0" y="647700"/>
          <a:ext cx="0" cy="28575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0</xdr:colOff>
      <xdr:row>3</xdr:row>
      <xdr:rowOff>57150</xdr:rowOff>
    </xdr:from>
    <xdr:to>
      <xdr:col>1</xdr:col>
      <xdr:colOff>0</xdr:colOff>
      <xdr:row>4</xdr:row>
      <xdr:rowOff>171450</xdr:rowOff>
    </xdr:to>
    <xdr:sp>
      <xdr:nvSpPr>
        <xdr:cNvPr id="3" name="Line 1"/>
        <xdr:cNvSpPr/>
      </xdr:nvSpPr>
      <xdr:spPr>
        <a:xfrm rot="-178897">
          <a:off x="685800" y="647700"/>
          <a:ext cx="0" cy="285750"/>
        </a:xfrm>
        <a:prstGeom prst="line">
          <a:avLst/>
        </a:prstGeom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workbookViewId="0">
      <selection activeCell="Q46" sqref="A9:Q49"/>
    </sheetView>
  </sheetViews>
  <sheetFormatPr defaultColWidth="9" defaultRowHeight="13.5"/>
  <sheetData>
    <row r="1" ht="18.75" spans="1:16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="1" customFormat="1" ht="14.25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>
      <c r="A3" s="7" t="s">
        <v>2</v>
      </c>
      <c r="B3" s="7" t="s">
        <v>3</v>
      </c>
      <c r="C3" s="7" t="s">
        <v>4</v>
      </c>
      <c r="D3" s="8" t="s">
        <v>5</v>
      </c>
      <c r="E3" s="9"/>
      <c r="F3" s="9"/>
      <c r="G3" s="10" t="s">
        <v>6</v>
      </c>
      <c r="H3" s="10" t="s">
        <v>7</v>
      </c>
      <c r="I3" s="10"/>
      <c r="J3" s="10" t="s">
        <v>8</v>
      </c>
      <c r="K3" s="10"/>
      <c r="L3" s="10"/>
      <c r="M3" s="10" t="s">
        <v>9</v>
      </c>
      <c r="N3" s="10"/>
      <c r="O3" s="8" t="s">
        <v>10</v>
      </c>
      <c r="P3" s="25" t="s">
        <v>11</v>
      </c>
    </row>
    <row r="4" spans="1:16">
      <c r="A4" s="11"/>
      <c r="B4" s="11"/>
      <c r="C4" s="11"/>
      <c r="D4" s="12"/>
      <c r="E4" s="13"/>
      <c r="F4" s="13"/>
      <c r="G4" s="14"/>
      <c r="H4" s="10"/>
      <c r="I4" s="10"/>
      <c r="J4" s="10"/>
      <c r="K4" s="10"/>
      <c r="L4" s="10"/>
      <c r="M4" s="10"/>
      <c r="N4" s="10"/>
      <c r="O4" s="26"/>
      <c r="P4" s="27"/>
    </row>
    <row r="5" spans="1:16">
      <c r="A5" s="11"/>
      <c r="B5" s="11"/>
      <c r="C5" s="11"/>
      <c r="D5" s="15" t="s">
        <v>12</v>
      </c>
      <c r="E5" s="16" t="s">
        <v>13</v>
      </c>
      <c r="F5" s="16" t="s">
        <v>14</v>
      </c>
      <c r="G5" s="17" t="s">
        <v>15</v>
      </c>
      <c r="H5" s="15" t="s">
        <v>16</v>
      </c>
      <c r="I5" s="15" t="s">
        <v>17</v>
      </c>
      <c r="J5" s="17" t="s">
        <v>18</v>
      </c>
      <c r="K5" s="17" t="s">
        <v>19</v>
      </c>
      <c r="L5" s="28" t="s">
        <v>20</v>
      </c>
      <c r="M5" s="28" t="s">
        <v>21</v>
      </c>
      <c r="N5" s="28" t="s">
        <v>22</v>
      </c>
      <c r="O5" s="26"/>
      <c r="P5" s="27"/>
    </row>
    <row r="6" spans="1:16">
      <c r="A6" s="11"/>
      <c r="B6" s="11"/>
      <c r="C6" s="11"/>
      <c r="D6" s="18"/>
      <c r="E6" s="19"/>
      <c r="F6" s="19"/>
      <c r="G6" s="17"/>
      <c r="H6" s="18"/>
      <c r="I6" s="18"/>
      <c r="J6" s="17"/>
      <c r="K6" s="17"/>
      <c r="L6" s="28"/>
      <c r="M6" s="28"/>
      <c r="N6" s="28"/>
      <c r="O6" s="12"/>
      <c r="P6" s="27"/>
    </row>
    <row r="7" spans="1:16">
      <c r="A7" s="6" t="s">
        <v>23</v>
      </c>
      <c r="B7" s="6"/>
      <c r="C7" s="6"/>
      <c r="D7" s="17">
        <v>3</v>
      </c>
      <c r="E7" s="17">
        <v>8</v>
      </c>
      <c r="F7" s="17">
        <v>2</v>
      </c>
      <c r="G7" s="17">
        <v>60</v>
      </c>
      <c r="H7" s="17">
        <v>5</v>
      </c>
      <c r="I7" s="17">
        <v>5</v>
      </c>
      <c r="J7" s="17">
        <v>4</v>
      </c>
      <c r="K7" s="17">
        <v>10</v>
      </c>
      <c r="L7" s="17">
        <v>3</v>
      </c>
      <c r="M7" s="17">
        <v>5</v>
      </c>
      <c r="N7" s="17">
        <v>-5</v>
      </c>
      <c r="O7" s="17" t="s">
        <v>24</v>
      </c>
      <c r="P7" s="17"/>
    </row>
    <row r="8" spans="1:16">
      <c r="A8" s="6"/>
      <c r="B8" s="6"/>
      <c r="C8" s="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7">
      <c r="A9" s="50">
        <v>17</v>
      </c>
      <c r="B9" s="51" t="s">
        <v>25</v>
      </c>
      <c r="C9" s="51" t="s">
        <v>26</v>
      </c>
      <c r="D9" s="51">
        <v>1</v>
      </c>
      <c r="E9" s="50">
        <v>7</v>
      </c>
      <c r="F9" s="50">
        <v>2</v>
      </c>
      <c r="G9" s="52">
        <v>39.4</v>
      </c>
      <c r="H9" s="50">
        <v>5</v>
      </c>
      <c r="I9" s="50">
        <v>0</v>
      </c>
      <c r="J9" s="51">
        <v>0.5</v>
      </c>
      <c r="K9" s="51">
        <v>3</v>
      </c>
      <c r="L9" s="51">
        <v>0</v>
      </c>
      <c r="M9" s="51">
        <v>3</v>
      </c>
      <c r="N9" s="50">
        <v>0</v>
      </c>
      <c r="O9" s="50">
        <f t="shared" ref="O9:O49" si="0">SUM(D9:N9)</f>
        <v>60.9</v>
      </c>
      <c r="P9" s="50">
        <v>1</v>
      </c>
      <c r="Q9" s="2"/>
    </row>
    <row r="10" spans="1:17">
      <c r="A10" s="50">
        <v>21</v>
      </c>
      <c r="B10" s="51" t="s">
        <v>27</v>
      </c>
      <c r="C10" s="51" t="s">
        <v>28</v>
      </c>
      <c r="D10" s="51">
        <v>1</v>
      </c>
      <c r="E10" s="50">
        <v>7</v>
      </c>
      <c r="F10" s="50">
        <v>2</v>
      </c>
      <c r="G10" s="52">
        <v>40.4</v>
      </c>
      <c r="H10" s="50">
        <v>5</v>
      </c>
      <c r="I10" s="50">
        <v>0</v>
      </c>
      <c r="J10" s="51">
        <v>1</v>
      </c>
      <c r="K10" s="51">
        <v>0.2</v>
      </c>
      <c r="L10" s="51">
        <v>0</v>
      </c>
      <c r="M10" s="51">
        <v>0.2</v>
      </c>
      <c r="N10" s="50">
        <v>0</v>
      </c>
      <c r="O10" s="50">
        <f t="shared" si="0"/>
        <v>56.8</v>
      </c>
      <c r="P10" s="50">
        <v>2</v>
      </c>
      <c r="Q10" s="2"/>
    </row>
    <row r="11" spans="1:17">
      <c r="A11" s="50">
        <v>11</v>
      </c>
      <c r="B11" s="51" t="s">
        <v>29</v>
      </c>
      <c r="C11" s="51" t="s">
        <v>30</v>
      </c>
      <c r="D11" s="51">
        <v>1</v>
      </c>
      <c r="E11" s="50">
        <v>7</v>
      </c>
      <c r="F11" s="50">
        <v>2</v>
      </c>
      <c r="G11" s="52">
        <v>37.55</v>
      </c>
      <c r="H11" s="50">
        <v>5</v>
      </c>
      <c r="I11" s="50">
        <v>0</v>
      </c>
      <c r="J11" s="51">
        <v>0.5</v>
      </c>
      <c r="K11" s="51">
        <v>0</v>
      </c>
      <c r="L11" s="51">
        <v>1.5</v>
      </c>
      <c r="M11" s="51">
        <v>1.4</v>
      </c>
      <c r="N11" s="50">
        <v>0</v>
      </c>
      <c r="O11" s="50">
        <f t="shared" si="0"/>
        <v>55.95</v>
      </c>
      <c r="P11" s="50">
        <v>3</v>
      </c>
      <c r="Q11" s="2"/>
    </row>
    <row r="12" spans="1:17">
      <c r="A12" s="50">
        <v>23</v>
      </c>
      <c r="B12" s="51" t="s">
        <v>31</v>
      </c>
      <c r="C12" s="51" t="s">
        <v>32</v>
      </c>
      <c r="D12" s="51">
        <v>1</v>
      </c>
      <c r="E12" s="50">
        <v>7</v>
      </c>
      <c r="F12" s="50">
        <v>2</v>
      </c>
      <c r="G12" s="52">
        <v>37.25</v>
      </c>
      <c r="H12" s="50">
        <v>5</v>
      </c>
      <c r="I12" s="50">
        <v>0</v>
      </c>
      <c r="J12" s="51">
        <v>0</v>
      </c>
      <c r="K12" s="51">
        <v>0</v>
      </c>
      <c r="L12" s="51">
        <v>0</v>
      </c>
      <c r="M12" s="51">
        <v>0</v>
      </c>
      <c r="N12" s="50">
        <v>0</v>
      </c>
      <c r="O12" s="50">
        <f t="shared" si="0"/>
        <v>52.25</v>
      </c>
      <c r="P12" s="50">
        <v>4</v>
      </c>
      <c r="Q12" s="2"/>
    </row>
    <row r="13" spans="1:17">
      <c r="A13" s="50">
        <v>40</v>
      </c>
      <c r="B13" s="51" t="s">
        <v>33</v>
      </c>
      <c r="C13" s="51" t="s">
        <v>34</v>
      </c>
      <c r="D13" s="51">
        <v>0</v>
      </c>
      <c r="E13" s="50">
        <v>7</v>
      </c>
      <c r="F13" s="50">
        <v>2</v>
      </c>
      <c r="G13" s="52">
        <v>36.25</v>
      </c>
      <c r="H13" s="50">
        <v>5</v>
      </c>
      <c r="I13" s="50">
        <v>0</v>
      </c>
      <c r="J13" s="51">
        <v>0</v>
      </c>
      <c r="K13" s="51">
        <v>0</v>
      </c>
      <c r="L13" s="51">
        <v>0</v>
      </c>
      <c r="M13" s="51">
        <v>1</v>
      </c>
      <c r="N13" s="50">
        <v>0</v>
      </c>
      <c r="O13" s="50">
        <f t="shared" si="0"/>
        <v>51.25</v>
      </c>
      <c r="P13" s="50">
        <v>5</v>
      </c>
      <c r="Q13" s="2"/>
    </row>
    <row r="14" spans="1:17">
      <c r="A14" s="50">
        <v>9</v>
      </c>
      <c r="B14" s="51" t="s">
        <v>35</v>
      </c>
      <c r="C14" s="51" t="s">
        <v>36</v>
      </c>
      <c r="D14" s="51">
        <v>0</v>
      </c>
      <c r="E14" s="50">
        <v>7</v>
      </c>
      <c r="F14" s="50">
        <v>2</v>
      </c>
      <c r="G14" s="52">
        <v>32.7</v>
      </c>
      <c r="H14" s="50">
        <v>5</v>
      </c>
      <c r="I14" s="50">
        <v>0</v>
      </c>
      <c r="J14" s="51">
        <v>0.5</v>
      </c>
      <c r="K14" s="51">
        <v>0</v>
      </c>
      <c r="L14" s="51">
        <v>0</v>
      </c>
      <c r="M14" s="51">
        <v>3.2</v>
      </c>
      <c r="N14" s="50">
        <v>0</v>
      </c>
      <c r="O14" s="50">
        <f t="shared" si="0"/>
        <v>50.4</v>
      </c>
      <c r="P14" s="50">
        <v>6</v>
      </c>
      <c r="Q14" s="2"/>
    </row>
    <row r="15" spans="1:17">
      <c r="A15" s="50">
        <v>7</v>
      </c>
      <c r="B15" s="51" t="s">
        <v>37</v>
      </c>
      <c r="C15" s="51" t="s">
        <v>38</v>
      </c>
      <c r="D15" s="51">
        <v>2</v>
      </c>
      <c r="E15" s="50">
        <v>7</v>
      </c>
      <c r="F15" s="50">
        <v>2</v>
      </c>
      <c r="G15" s="52">
        <v>31.9</v>
      </c>
      <c r="H15" s="50">
        <v>5</v>
      </c>
      <c r="I15" s="50">
        <v>0</v>
      </c>
      <c r="J15" s="51">
        <v>1.5</v>
      </c>
      <c r="K15" s="51">
        <v>0</v>
      </c>
      <c r="L15" s="51">
        <v>0</v>
      </c>
      <c r="M15" s="51">
        <v>0.9</v>
      </c>
      <c r="N15" s="50">
        <v>0</v>
      </c>
      <c r="O15" s="50">
        <f t="shared" si="0"/>
        <v>50.3</v>
      </c>
      <c r="P15" s="50">
        <v>7</v>
      </c>
      <c r="Q15" s="2"/>
    </row>
    <row r="16" spans="1:17">
      <c r="A16" s="50">
        <v>2</v>
      </c>
      <c r="B16" s="51" t="s">
        <v>39</v>
      </c>
      <c r="C16" s="51" t="s">
        <v>40</v>
      </c>
      <c r="D16" s="51">
        <v>0</v>
      </c>
      <c r="E16" s="50">
        <v>7</v>
      </c>
      <c r="F16" s="50">
        <v>2</v>
      </c>
      <c r="G16" s="52">
        <v>35.65</v>
      </c>
      <c r="H16" s="50">
        <v>5</v>
      </c>
      <c r="I16" s="50">
        <v>0</v>
      </c>
      <c r="J16" s="51">
        <v>0</v>
      </c>
      <c r="K16" s="51">
        <v>0</v>
      </c>
      <c r="L16" s="51">
        <v>0</v>
      </c>
      <c r="M16" s="51">
        <v>0</v>
      </c>
      <c r="N16" s="50">
        <v>0</v>
      </c>
      <c r="O16" s="50">
        <f t="shared" si="0"/>
        <v>49.65</v>
      </c>
      <c r="P16" s="50">
        <v>8</v>
      </c>
      <c r="Q16" s="2"/>
    </row>
    <row r="17" spans="1:17">
      <c r="A17" s="50">
        <v>27</v>
      </c>
      <c r="B17" s="51" t="s">
        <v>41</v>
      </c>
      <c r="C17" s="51" t="s">
        <v>42</v>
      </c>
      <c r="D17" s="51">
        <v>0</v>
      </c>
      <c r="E17" s="50">
        <v>7</v>
      </c>
      <c r="F17" s="50">
        <v>2</v>
      </c>
      <c r="G17" s="52">
        <v>35.65</v>
      </c>
      <c r="H17" s="50">
        <v>5</v>
      </c>
      <c r="I17" s="50">
        <v>0</v>
      </c>
      <c r="J17" s="51">
        <v>0</v>
      </c>
      <c r="K17" s="51">
        <v>0</v>
      </c>
      <c r="L17" s="51">
        <v>0</v>
      </c>
      <c r="M17" s="51">
        <v>0</v>
      </c>
      <c r="N17" s="50">
        <v>0</v>
      </c>
      <c r="O17" s="50">
        <f t="shared" si="0"/>
        <v>49.65</v>
      </c>
      <c r="P17" s="50">
        <v>9</v>
      </c>
      <c r="Q17" s="2"/>
    </row>
    <row r="18" spans="1:17">
      <c r="A18" s="50">
        <v>30</v>
      </c>
      <c r="B18" s="51" t="s">
        <v>43</v>
      </c>
      <c r="C18" s="51" t="s">
        <v>44</v>
      </c>
      <c r="D18" s="51">
        <v>0</v>
      </c>
      <c r="E18" s="50">
        <v>7</v>
      </c>
      <c r="F18" s="50">
        <v>2</v>
      </c>
      <c r="G18" s="52">
        <v>34.6</v>
      </c>
      <c r="H18" s="50">
        <v>5</v>
      </c>
      <c r="I18" s="50">
        <v>0</v>
      </c>
      <c r="J18" s="51">
        <v>0</v>
      </c>
      <c r="K18" s="51">
        <v>0</v>
      </c>
      <c r="L18" s="51">
        <v>0</v>
      </c>
      <c r="M18" s="51">
        <v>0</v>
      </c>
      <c r="N18" s="50">
        <v>0</v>
      </c>
      <c r="O18" s="50">
        <f t="shared" si="0"/>
        <v>48.6</v>
      </c>
      <c r="P18" s="50">
        <v>10</v>
      </c>
      <c r="Q18" s="2"/>
    </row>
    <row r="19" spans="1:17">
      <c r="A19" s="50">
        <v>5</v>
      </c>
      <c r="B19" s="51" t="s">
        <v>45</v>
      </c>
      <c r="C19" s="51" t="s">
        <v>46</v>
      </c>
      <c r="D19" s="51">
        <v>0</v>
      </c>
      <c r="E19" s="50">
        <v>7</v>
      </c>
      <c r="F19" s="50">
        <v>2</v>
      </c>
      <c r="G19" s="52">
        <v>34.4</v>
      </c>
      <c r="H19" s="50">
        <v>5</v>
      </c>
      <c r="I19" s="50">
        <v>0</v>
      </c>
      <c r="J19" s="51">
        <v>0</v>
      </c>
      <c r="K19" s="51">
        <v>0</v>
      </c>
      <c r="L19" s="51">
        <v>0</v>
      </c>
      <c r="M19" s="51">
        <v>0</v>
      </c>
      <c r="N19" s="50">
        <v>0</v>
      </c>
      <c r="O19" s="50">
        <f t="shared" si="0"/>
        <v>48.4</v>
      </c>
      <c r="P19" s="50">
        <v>11</v>
      </c>
      <c r="Q19" s="2"/>
    </row>
    <row r="20" spans="1:17">
      <c r="A20" s="50">
        <v>22</v>
      </c>
      <c r="B20" s="51" t="s">
        <v>47</v>
      </c>
      <c r="C20" s="51" t="s">
        <v>48</v>
      </c>
      <c r="D20" s="51">
        <v>1</v>
      </c>
      <c r="E20" s="50">
        <v>7</v>
      </c>
      <c r="F20" s="50">
        <v>2</v>
      </c>
      <c r="G20" s="52">
        <v>32.75</v>
      </c>
      <c r="H20" s="50">
        <v>5</v>
      </c>
      <c r="I20" s="50">
        <v>0</v>
      </c>
      <c r="J20" s="51">
        <v>0</v>
      </c>
      <c r="K20" s="51">
        <v>0</v>
      </c>
      <c r="L20" s="51">
        <v>0</v>
      </c>
      <c r="M20" s="51">
        <v>0</v>
      </c>
      <c r="N20" s="50">
        <v>0</v>
      </c>
      <c r="O20" s="50">
        <f t="shared" si="0"/>
        <v>47.75</v>
      </c>
      <c r="P20" s="50">
        <v>12</v>
      </c>
      <c r="Q20" s="2"/>
    </row>
    <row r="21" spans="1:17">
      <c r="A21" s="50">
        <v>3</v>
      </c>
      <c r="B21" s="51" t="s">
        <v>49</v>
      </c>
      <c r="C21" s="51" t="s">
        <v>50</v>
      </c>
      <c r="D21" s="51">
        <v>0</v>
      </c>
      <c r="E21" s="50">
        <v>7</v>
      </c>
      <c r="F21" s="50">
        <v>2</v>
      </c>
      <c r="G21" s="52">
        <v>33.7</v>
      </c>
      <c r="H21" s="50">
        <v>5</v>
      </c>
      <c r="I21" s="50">
        <v>0</v>
      </c>
      <c r="J21" s="51">
        <v>0</v>
      </c>
      <c r="K21" s="51">
        <v>0</v>
      </c>
      <c r="L21" s="51">
        <v>0</v>
      </c>
      <c r="M21" s="51">
        <v>0</v>
      </c>
      <c r="N21" s="50">
        <v>0</v>
      </c>
      <c r="O21" s="50">
        <f t="shared" si="0"/>
        <v>47.7</v>
      </c>
      <c r="P21" s="50">
        <v>13</v>
      </c>
      <c r="Q21" s="2"/>
    </row>
    <row r="22" spans="1:17">
      <c r="A22" s="50">
        <v>14</v>
      </c>
      <c r="B22" s="51" t="s">
        <v>51</v>
      </c>
      <c r="C22" s="51" t="s">
        <v>52</v>
      </c>
      <c r="D22" s="51">
        <v>0</v>
      </c>
      <c r="E22" s="50">
        <v>7</v>
      </c>
      <c r="F22" s="50">
        <v>2</v>
      </c>
      <c r="G22" s="52">
        <v>31.95</v>
      </c>
      <c r="H22" s="50">
        <v>5</v>
      </c>
      <c r="I22" s="50">
        <v>0</v>
      </c>
      <c r="J22" s="51">
        <v>1.5</v>
      </c>
      <c r="K22" s="51">
        <v>0</v>
      </c>
      <c r="L22" s="51">
        <v>0</v>
      </c>
      <c r="M22" s="51">
        <v>0</v>
      </c>
      <c r="N22" s="50">
        <v>0</v>
      </c>
      <c r="O22" s="50">
        <f t="shared" si="0"/>
        <v>47.45</v>
      </c>
      <c r="P22" s="50">
        <v>14</v>
      </c>
      <c r="Q22" s="2"/>
    </row>
    <row r="23" spans="1:17">
      <c r="A23" s="50">
        <v>38</v>
      </c>
      <c r="B23" s="51" t="s">
        <v>53</v>
      </c>
      <c r="C23" s="51" t="s">
        <v>54</v>
      </c>
      <c r="D23" s="51">
        <v>0</v>
      </c>
      <c r="E23" s="50">
        <v>7</v>
      </c>
      <c r="F23" s="50">
        <v>2</v>
      </c>
      <c r="G23" s="52">
        <v>33.4</v>
      </c>
      <c r="H23" s="50">
        <v>5</v>
      </c>
      <c r="I23" s="50">
        <v>0</v>
      </c>
      <c r="J23" s="51">
        <v>0</v>
      </c>
      <c r="K23" s="51">
        <v>0</v>
      </c>
      <c r="L23" s="51">
        <v>0</v>
      </c>
      <c r="M23" s="51">
        <v>0</v>
      </c>
      <c r="N23" s="50">
        <v>0</v>
      </c>
      <c r="O23" s="50">
        <f t="shared" si="0"/>
        <v>47.4</v>
      </c>
      <c r="P23" s="50">
        <v>15</v>
      </c>
      <c r="Q23" s="2"/>
    </row>
    <row r="24" spans="1:17">
      <c r="A24" s="50">
        <v>15</v>
      </c>
      <c r="B24" s="51" t="s">
        <v>55</v>
      </c>
      <c r="C24" s="51" t="s">
        <v>56</v>
      </c>
      <c r="D24" s="51">
        <v>0</v>
      </c>
      <c r="E24" s="50">
        <v>7</v>
      </c>
      <c r="F24" s="50">
        <v>2</v>
      </c>
      <c r="G24" s="52">
        <v>33.1</v>
      </c>
      <c r="H24" s="50">
        <v>5</v>
      </c>
      <c r="I24" s="50">
        <v>0</v>
      </c>
      <c r="J24" s="51">
        <v>0</v>
      </c>
      <c r="K24" s="51">
        <v>0</v>
      </c>
      <c r="L24" s="51">
        <v>0</v>
      </c>
      <c r="M24" s="51">
        <v>0</v>
      </c>
      <c r="N24" s="50">
        <v>0</v>
      </c>
      <c r="O24" s="50">
        <f t="shared" si="0"/>
        <v>47.1</v>
      </c>
      <c r="P24" s="50">
        <v>16</v>
      </c>
      <c r="Q24" s="2"/>
    </row>
    <row r="25" spans="1:17">
      <c r="A25" s="50">
        <v>6</v>
      </c>
      <c r="B25" s="51" t="s">
        <v>57</v>
      </c>
      <c r="C25" s="51" t="s">
        <v>58</v>
      </c>
      <c r="D25" s="51">
        <v>0</v>
      </c>
      <c r="E25" s="50">
        <v>7</v>
      </c>
      <c r="F25" s="50">
        <v>2</v>
      </c>
      <c r="G25" s="52">
        <v>32.65</v>
      </c>
      <c r="H25" s="50">
        <v>5</v>
      </c>
      <c r="I25" s="50">
        <v>0</v>
      </c>
      <c r="J25" s="51">
        <v>0</v>
      </c>
      <c r="K25" s="51">
        <v>0</v>
      </c>
      <c r="L25" s="51">
        <v>0</v>
      </c>
      <c r="M25" s="51">
        <v>0</v>
      </c>
      <c r="N25" s="50">
        <v>0</v>
      </c>
      <c r="O25" s="50">
        <f t="shared" si="0"/>
        <v>46.65</v>
      </c>
      <c r="P25" s="50">
        <v>17</v>
      </c>
      <c r="Q25" s="2"/>
    </row>
    <row r="26" spans="1:17">
      <c r="A26" s="50">
        <v>39</v>
      </c>
      <c r="B26" s="51" t="s">
        <v>59</v>
      </c>
      <c r="C26" s="51" t="s">
        <v>60</v>
      </c>
      <c r="D26" s="51">
        <v>0</v>
      </c>
      <c r="E26" s="50">
        <v>7</v>
      </c>
      <c r="F26" s="50">
        <v>2</v>
      </c>
      <c r="G26" s="52">
        <v>31.9</v>
      </c>
      <c r="H26" s="50">
        <v>5</v>
      </c>
      <c r="I26" s="50">
        <v>0</v>
      </c>
      <c r="J26" s="51">
        <v>0</v>
      </c>
      <c r="K26" s="51">
        <v>0</v>
      </c>
      <c r="L26" s="51">
        <v>0</v>
      </c>
      <c r="M26" s="51">
        <v>0</v>
      </c>
      <c r="N26" s="50">
        <v>0</v>
      </c>
      <c r="O26" s="50">
        <f t="shared" si="0"/>
        <v>45.9</v>
      </c>
      <c r="P26" s="50">
        <v>18</v>
      </c>
      <c r="Q26" s="2"/>
    </row>
    <row r="27" spans="1:17">
      <c r="A27" s="50">
        <v>19</v>
      </c>
      <c r="B27" s="51" t="s">
        <v>61</v>
      </c>
      <c r="C27" s="51" t="s">
        <v>62</v>
      </c>
      <c r="D27" s="51">
        <v>0</v>
      </c>
      <c r="E27" s="50">
        <v>7</v>
      </c>
      <c r="F27" s="50">
        <v>2</v>
      </c>
      <c r="G27" s="52">
        <v>31.35</v>
      </c>
      <c r="H27" s="50">
        <v>5</v>
      </c>
      <c r="I27" s="50">
        <v>0</v>
      </c>
      <c r="J27" s="51">
        <v>0.5</v>
      </c>
      <c r="K27" s="51">
        <v>0</v>
      </c>
      <c r="L27" s="51">
        <v>0</v>
      </c>
      <c r="M27" s="51">
        <v>0</v>
      </c>
      <c r="N27" s="50">
        <v>0</v>
      </c>
      <c r="O27" s="50">
        <f t="shared" si="0"/>
        <v>45.85</v>
      </c>
      <c r="P27" s="50">
        <v>19</v>
      </c>
      <c r="Q27" s="2"/>
    </row>
    <row r="28" spans="1:17">
      <c r="A28" s="50">
        <v>20</v>
      </c>
      <c r="B28" s="51" t="s">
        <v>63</v>
      </c>
      <c r="C28" s="51" t="s">
        <v>64</v>
      </c>
      <c r="D28" s="51">
        <v>0</v>
      </c>
      <c r="E28" s="50">
        <v>7</v>
      </c>
      <c r="F28" s="50">
        <v>2</v>
      </c>
      <c r="G28" s="52">
        <v>31.7</v>
      </c>
      <c r="H28" s="50">
        <v>5</v>
      </c>
      <c r="I28" s="50">
        <v>0</v>
      </c>
      <c r="J28" s="51">
        <v>0</v>
      </c>
      <c r="K28" s="51">
        <v>0</v>
      </c>
      <c r="L28" s="51">
        <v>0</v>
      </c>
      <c r="M28" s="51">
        <v>0</v>
      </c>
      <c r="N28" s="50">
        <v>0</v>
      </c>
      <c r="O28" s="50">
        <f t="shared" si="0"/>
        <v>45.7</v>
      </c>
      <c r="P28" s="50">
        <v>20</v>
      </c>
      <c r="Q28" s="2"/>
    </row>
    <row r="29" spans="1:17">
      <c r="A29" s="50">
        <v>18</v>
      </c>
      <c r="B29" s="51" t="s">
        <v>65</v>
      </c>
      <c r="C29" s="51" t="s">
        <v>66</v>
      </c>
      <c r="D29" s="51">
        <v>1</v>
      </c>
      <c r="E29" s="50">
        <v>7</v>
      </c>
      <c r="F29" s="50">
        <v>2</v>
      </c>
      <c r="G29" s="52">
        <v>30.55</v>
      </c>
      <c r="H29" s="50">
        <v>5</v>
      </c>
      <c r="I29" s="50">
        <v>0</v>
      </c>
      <c r="J29" s="51">
        <v>0</v>
      </c>
      <c r="K29" s="51">
        <v>0</v>
      </c>
      <c r="L29" s="51">
        <v>0</v>
      </c>
      <c r="M29" s="51">
        <v>0</v>
      </c>
      <c r="N29" s="50">
        <v>0</v>
      </c>
      <c r="O29" s="50">
        <f t="shared" si="0"/>
        <v>45.55</v>
      </c>
      <c r="P29" s="50">
        <v>21</v>
      </c>
      <c r="Q29" s="2"/>
    </row>
    <row r="30" spans="1:17">
      <c r="A30" s="50">
        <v>41</v>
      </c>
      <c r="B30" s="51" t="s">
        <v>67</v>
      </c>
      <c r="C30" s="51" t="s">
        <v>68</v>
      </c>
      <c r="D30" s="51">
        <v>0</v>
      </c>
      <c r="E30" s="50">
        <v>7</v>
      </c>
      <c r="F30" s="50">
        <v>2</v>
      </c>
      <c r="G30" s="52">
        <v>31.45</v>
      </c>
      <c r="H30" s="50">
        <v>5</v>
      </c>
      <c r="I30" s="50">
        <v>0</v>
      </c>
      <c r="J30" s="51">
        <v>0</v>
      </c>
      <c r="K30" s="51">
        <v>0</v>
      </c>
      <c r="L30" s="51">
        <v>0</v>
      </c>
      <c r="M30" s="51">
        <v>0</v>
      </c>
      <c r="N30" s="50">
        <v>0</v>
      </c>
      <c r="O30" s="50">
        <f t="shared" si="0"/>
        <v>45.45</v>
      </c>
      <c r="P30" s="50">
        <v>22</v>
      </c>
      <c r="Q30" s="2"/>
    </row>
    <row r="31" spans="1:17">
      <c r="A31" s="50">
        <v>13</v>
      </c>
      <c r="B31" s="51" t="s">
        <v>69</v>
      </c>
      <c r="C31" s="51" t="s">
        <v>70</v>
      </c>
      <c r="D31" s="51">
        <v>0</v>
      </c>
      <c r="E31" s="50">
        <v>7</v>
      </c>
      <c r="F31" s="50">
        <v>2</v>
      </c>
      <c r="G31" s="52">
        <v>31.4</v>
      </c>
      <c r="H31" s="50">
        <v>5</v>
      </c>
      <c r="I31" s="50">
        <v>0</v>
      </c>
      <c r="J31" s="51">
        <v>0</v>
      </c>
      <c r="K31" s="51">
        <v>0</v>
      </c>
      <c r="L31" s="51">
        <v>0</v>
      </c>
      <c r="M31" s="51">
        <v>0</v>
      </c>
      <c r="N31" s="50">
        <v>0</v>
      </c>
      <c r="O31" s="50">
        <f t="shared" si="0"/>
        <v>45.4</v>
      </c>
      <c r="P31" s="50">
        <v>23</v>
      </c>
      <c r="Q31" s="2"/>
    </row>
    <row r="32" spans="1:17">
      <c r="A32" s="50">
        <v>36</v>
      </c>
      <c r="B32" s="51" t="s">
        <v>71</v>
      </c>
      <c r="C32" s="51" t="s">
        <v>72</v>
      </c>
      <c r="D32" s="51">
        <v>0</v>
      </c>
      <c r="E32" s="50">
        <v>7</v>
      </c>
      <c r="F32" s="50">
        <v>2</v>
      </c>
      <c r="G32" s="52">
        <v>31.15</v>
      </c>
      <c r="H32" s="50">
        <v>5</v>
      </c>
      <c r="I32" s="50">
        <v>0</v>
      </c>
      <c r="J32" s="51">
        <v>0</v>
      </c>
      <c r="K32" s="51">
        <v>0</v>
      </c>
      <c r="L32" s="51">
        <v>0</v>
      </c>
      <c r="M32" s="51">
        <v>0</v>
      </c>
      <c r="N32" s="50">
        <v>0</v>
      </c>
      <c r="O32" s="50">
        <f t="shared" si="0"/>
        <v>45.15</v>
      </c>
      <c r="P32" s="50">
        <v>24</v>
      </c>
      <c r="Q32" s="2"/>
    </row>
    <row r="33" spans="1:17">
      <c r="A33" s="50">
        <v>1</v>
      </c>
      <c r="B33" s="51" t="s">
        <v>73</v>
      </c>
      <c r="C33" s="51" t="s">
        <v>74</v>
      </c>
      <c r="D33" s="51">
        <v>0</v>
      </c>
      <c r="E33" s="50">
        <v>7</v>
      </c>
      <c r="F33" s="50">
        <v>2</v>
      </c>
      <c r="G33" s="52">
        <v>30.75</v>
      </c>
      <c r="H33" s="50">
        <v>5</v>
      </c>
      <c r="I33" s="50">
        <v>0</v>
      </c>
      <c r="J33" s="51">
        <v>0</v>
      </c>
      <c r="K33" s="51">
        <v>0</v>
      </c>
      <c r="L33" s="51">
        <v>0</v>
      </c>
      <c r="M33" s="51">
        <v>0</v>
      </c>
      <c r="N33" s="50">
        <v>0</v>
      </c>
      <c r="O33" s="50">
        <f t="shared" si="0"/>
        <v>44.75</v>
      </c>
      <c r="P33" s="50">
        <v>25</v>
      </c>
      <c r="Q33" s="2"/>
    </row>
    <row r="34" spans="1:17">
      <c r="A34" s="50">
        <v>33</v>
      </c>
      <c r="B34" s="51" t="s">
        <v>75</v>
      </c>
      <c r="C34" s="51" t="s">
        <v>76</v>
      </c>
      <c r="D34" s="51">
        <v>0</v>
      </c>
      <c r="E34" s="50">
        <v>7</v>
      </c>
      <c r="F34" s="50">
        <v>2</v>
      </c>
      <c r="G34" s="52">
        <v>30.25</v>
      </c>
      <c r="H34" s="50">
        <v>5</v>
      </c>
      <c r="I34" s="50">
        <v>0</v>
      </c>
      <c r="J34" s="51">
        <v>0</v>
      </c>
      <c r="K34" s="51">
        <v>0</v>
      </c>
      <c r="L34" s="51">
        <v>0</v>
      </c>
      <c r="M34" s="51">
        <v>0</v>
      </c>
      <c r="N34" s="50">
        <v>0</v>
      </c>
      <c r="O34" s="50">
        <f t="shared" si="0"/>
        <v>44.25</v>
      </c>
      <c r="P34" s="50">
        <v>26</v>
      </c>
      <c r="Q34" s="2"/>
    </row>
    <row r="35" spans="1:17">
      <c r="A35" s="50">
        <v>16</v>
      </c>
      <c r="B35" s="51" t="s">
        <v>77</v>
      </c>
      <c r="C35" s="51" t="s">
        <v>78</v>
      </c>
      <c r="D35" s="51">
        <v>0</v>
      </c>
      <c r="E35" s="50">
        <v>7</v>
      </c>
      <c r="F35" s="50">
        <v>2</v>
      </c>
      <c r="G35" s="52">
        <v>29.9</v>
      </c>
      <c r="H35" s="50">
        <v>5</v>
      </c>
      <c r="I35" s="50">
        <v>0</v>
      </c>
      <c r="J35" s="51">
        <v>0</v>
      </c>
      <c r="K35" s="51">
        <v>0</v>
      </c>
      <c r="L35" s="51">
        <v>0</v>
      </c>
      <c r="M35" s="51">
        <v>0</v>
      </c>
      <c r="N35" s="50">
        <v>0</v>
      </c>
      <c r="O35" s="50">
        <f t="shared" si="0"/>
        <v>43.9</v>
      </c>
      <c r="P35" s="50">
        <v>27</v>
      </c>
      <c r="Q35" s="2"/>
    </row>
    <row r="36" spans="1:17">
      <c r="A36" s="50">
        <v>4</v>
      </c>
      <c r="B36" s="51" t="s">
        <v>79</v>
      </c>
      <c r="C36" s="51" t="s">
        <v>80</v>
      </c>
      <c r="D36" s="51">
        <v>0</v>
      </c>
      <c r="E36" s="50">
        <v>7</v>
      </c>
      <c r="F36" s="50">
        <v>2</v>
      </c>
      <c r="G36" s="52">
        <v>29.8</v>
      </c>
      <c r="H36" s="50">
        <v>5</v>
      </c>
      <c r="I36" s="50">
        <v>0</v>
      </c>
      <c r="J36" s="51">
        <v>0</v>
      </c>
      <c r="K36" s="51">
        <v>0</v>
      </c>
      <c r="L36" s="51">
        <v>0</v>
      </c>
      <c r="M36" s="51">
        <v>0</v>
      </c>
      <c r="N36" s="50">
        <v>0</v>
      </c>
      <c r="O36" s="50">
        <f t="shared" si="0"/>
        <v>43.8</v>
      </c>
      <c r="P36" s="50">
        <v>28</v>
      </c>
      <c r="Q36" s="2"/>
    </row>
    <row r="37" spans="1:17">
      <c r="A37" s="50">
        <v>28</v>
      </c>
      <c r="B37" s="51" t="s">
        <v>81</v>
      </c>
      <c r="C37" s="51" t="s">
        <v>82</v>
      </c>
      <c r="D37" s="51">
        <v>0</v>
      </c>
      <c r="E37" s="50">
        <v>7</v>
      </c>
      <c r="F37" s="50">
        <v>2</v>
      </c>
      <c r="G37" s="52">
        <v>29.55</v>
      </c>
      <c r="H37" s="50">
        <v>5</v>
      </c>
      <c r="I37" s="50">
        <v>0</v>
      </c>
      <c r="J37" s="51">
        <v>0</v>
      </c>
      <c r="K37" s="51">
        <v>0</v>
      </c>
      <c r="L37" s="51">
        <v>0</v>
      </c>
      <c r="M37" s="51">
        <v>0</v>
      </c>
      <c r="N37" s="50">
        <v>0</v>
      </c>
      <c r="O37" s="50">
        <f t="shared" si="0"/>
        <v>43.55</v>
      </c>
      <c r="P37" s="50">
        <v>29</v>
      </c>
      <c r="Q37" s="2"/>
    </row>
    <row r="38" spans="1:17">
      <c r="A38" s="50">
        <v>35</v>
      </c>
      <c r="B38" s="51" t="s">
        <v>83</v>
      </c>
      <c r="C38" s="51" t="s">
        <v>84</v>
      </c>
      <c r="D38" s="51">
        <v>0</v>
      </c>
      <c r="E38" s="50">
        <v>7</v>
      </c>
      <c r="F38" s="50">
        <v>2</v>
      </c>
      <c r="G38" s="52">
        <v>29.35</v>
      </c>
      <c r="H38" s="50">
        <v>5</v>
      </c>
      <c r="I38" s="50">
        <v>0</v>
      </c>
      <c r="J38" s="51">
        <v>0</v>
      </c>
      <c r="K38" s="51">
        <v>0</v>
      </c>
      <c r="L38" s="51">
        <v>0</v>
      </c>
      <c r="M38" s="51">
        <v>0</v>
      </c>
      <c r="N38" s="50">
        <v>0</v>
      </c>
      <c r="O38" s="50">
        <f t="shared" si="0"/>
        <v>43.35</v>
      </c>
      <c r="P38" s="50">
        <v>30</v>
      </c>
      <c r="Q38" s="2"/>
    </row>
    <row r="39" spans="1:17">
      <c r="A39" s="50">
        <v>24</v>
      </c>
      <c r="B39" s="51" t="s">
        <v>85</v>
      </c>
      <c r="C39" s="51" t="s">
        <v>86</v>
      </c>
      <c r="D39" s="51">
        <v>0</v>
      </c>
      <c r="E39" s="50">
        <v>7</v>
      </c>
      <c r="F39" s="50">
        <v>2</v>
      </c>
      <c r="G39" s="52">
        <v>29.05</v>
      </c>
      <c r="H39" s="50">
        <v>5</v>
      </c>
      <c r="I39" s="50">
        <v>0</v>
      </c>
      <c r="J39" s="51">
        <v>0</v>
      </c>
      <c r="K39" s="51">
        <v>0</v>
      </c>
      <c r="L39" s="51">
        <v>0</v>
      </c>
      <c r="M39" s="51">
        <v>0</v>
      </c>
      <c r="N39" s="50">
        <v>0</v>
      </c>
      <c r="O39" s="50">
        <f t="shared" si="0"/>
        <v>43.05</v>
      </c>
      <c r="P39" s="50">
        <v>31</v>
      </c>
      <c r="Q39" s="2"/>
    </row>
    <row r="40" spans="1:17">
      <c r="A40" s="50">
        <v>26</v>
      </c>
      <c r="B40" s="51" t="s">
        <v>87</v>
      </c>
      <c r="C40" s="51" t="s">
        <v>88</v>
      </c>
      <c r="D40" s="51">
        <v>0</v>
      </c>
      <c r="E40" s="50">
        <v>7</v>
      </c>
      <c r="F40" s="50">
        <v>2</v>
      </c>
      <c r="G40" s="52">
        <v>29</v>
      </c>
      <c r="H40" s="50">
        <v>5</v>
      </c>
      <c r="I40" s="50">
        <v>0</v>
      </c>
      <c r="J40" s="51">
        <v>0</v>
      </c>
      <c r="K40" s="51">
        <v>0</v>
      </c>
      <c r="L40" s="51">
        <v>0</v>
      </c>
      <c r="M40" s="51">
        <v>0</v>
      </c>
      <c r="N40" s="50">
        <v>0</v>
      </c>
      <c r="O40" s="50">
        <f t="shared" si="0"/>
        <v>43</v>
      </c>
      <c r="P40" s="50">
        <v>32</v>
      </c>
      <c r="Q40" s="2"/>
    </row>
    <row r="41" spans="1:17">
      <c r="A41" s="50">
        <v>25</v>
      </c>
      <c r="B41" s="51" t="s">
        <v>89</v>
      </c>
      <c r="C41" s="51" t="s">
        <v>90</v>
      </c>
      <c r="D41" s="51">
        <v>0</v>
      </c>
      <c r="E41" s="50">
        <v>7</v>
      </c>
      <c r="F41" s="50">
        <v>2</v>
      </c>
      <c r="G41" s="52">
        <v>28.75</v>
      </c>
      <c r="H41" s="50">
        <v>5</v>
      </c>
      <c r="I41" s="50">
        <v>0</v>
      </c>
      <c r="J41" s="51">
        <v>0</v>
      </c>
      <c r="K41" s="51">
        <v>0</v>
      </c>
      <c r="L41" s="51">
        <v>0</v>
      </c>
      <c r="M41" s="51">
        <v>0</v>
      </c>
      <c r="N41" s="50">
        <v>0</v>
      </c>
      <c r="O41" s="50">
        <f t="shared" si="0"/>
        <v>42.75</v>
      </c>
      <c r="P41" s="50">
        <v>33</v>
      </c>
      <c r="Q41" s="2"/>
    </row>
    <row r="42" spans="1:17">
      <c r="A42" s="50">
        <v>10</v>
      </c>
      <c r="B42" s="51" t="s">
        <v>91</v>
      </c>
      <c r="C42" s="51" t="s">
        <v>92</v>
      </c>
      <c r="D42" s="51">
        <v>0</v>
      </c>
      <c r="E42" s="50">
        <v>7</v>
      </c>
      <c r="F42" s="50">
        <v>2</v>
      </c>
      <c r="G42" s="52">
        <v>28</v>
      </c>
      <c r="H42" s="50">
        <v>5</v>
      </c>
      <c r="I42" s="50">
        <v>0</v>
      </c>
      <c r="J42" s="51">
        <v>0</v>
      </c>
      <c r="K42" s="51">
        <v>0</v>
      </c>
      <c r="L42" s="51">
        <v>0</v>
      </c>
      <c r="M42" s="51">
        <v>0</v>
      </c>
      <c r="N42" s="50">
        <v>0</v>
      </c>
      <c r="O42" s="50">
        <f t="shared" si="0"/>
        <v>42</v>
      </c>
      <c r="P42" s="50">
        <v>34</v>
      </c>
      <c r="Q42" s="2"/>
    </row>
    <row r="43" spans="1:17">
      <c r="A43" s="50">
        <v>12</v>
      </c>
      <c r="B43" s="51" t="s">
        <v>93</v>
      </c>
      <c r="C43" s="51" t="s">
        <v>94</v>
      </c>
      <c r="D43" s="51">
        <v>0</v>
      </c>
      <c r="E43" s="50">
        <v>7</v>
      </c>
      <c r="F43" s="50">
        <v>2</v>
      </c>
      <c r="G43" s="52">
        <v>27.65</v>
      </c>
      <c r="H43" s="50">
        <v>5</v>
      </c>
      <c r="I43" s="50">
        <v>0</v>
      </c>
      <c r="J43" s="51">
        <v>0</v>
      </c>
      <c r="K43" s="51">
        <v>0</v>
      </c>
      <c r="L43" s="51">
        <v>0</v>
      </c>
      <c r="M43" s="51">
        <v>0</v>
      </c>
      <c r="N43" s="50">
        <v>0</v>
      </c>
      <c r="O43" s="50">
        <f t="shared" si="0"/>
        <v>41.65</v>
      </c>
      <c r="P43" s="50">
        <v>35</v>
      </c>
      <c r="Q43" s="2"/>
    </row>
    <row r="44" spans="1:17">
      <c r="A44" s="50">
        <v>8</v>
      </c>
      <c r="B44" s="51" t="s">
        <v>95</v>
      </c>
      <c r="C44" s="51" t="s">
        <v>96</v>
      </c>
      <c r="D44" s="51">
        <v>0</v>
      </c>
      <c r="E44" s="50">
        <v>7</v>
      </c>
      <c r="F44" s="50">
        <v>2</v>
      </c>
      <c r="G44" s="52">
        <v>26.95</v>
      </c>
      <c r="H44" s="50">
        <v>5</v>
      </c>
      <c r="I44" s="50">
        <v>0</v>
      </c>
      <c r="J44" s="51">
        <v>0</v>
      </c>
      <c r="K44" s="51">
        <v>0</v>
      </c>
      <c r="L44" s="51">
        <v>0</v>
      </c>
      <c r="M44" s="51">
        <v>0</v>
      </c>
      <c r="N44" s="50">
        <v>0</v>
      </c>
      <c r="O44" s="50">
        <f t="shared" si="0"/>
        <v>40.95</v>
      </c>
      <c r="P44" s="50">
        <v>36</v>
      </c>
      <c r="Q44" s="2"/>
    </row>
    <row r="45" spans="1:17">
      <c r="A45" s="50">
        <v>37</v>
      </c>
      <c r="B45" s="51" t="s">
        <v>97</v>
      </c>
      <c r="C45" s="51" t="s">
        <v>98</v>
      </c>
      <c r="D45" s="51">
        <v>0</v>
      </c>
      <c r="E45" s="50">
        <v>7</v>
      </c>
      <c r="F45" s="50">
        <v>2</v>
      </c>
      <c r="G45" s="52">
        <v>26.95</v>
      </c>
      <c r="H45" s="50">
        <v>5</v>
      </c>
      <c r="I45" s="50">
        <v>0</v>
      </c>
      <c r="J45" s="51">
        <v>0</v>
      </c>
      <c r="K45" s="51">
        <v>0</v>
      </c>
      <c r="L45" s="51">
        <v>0</v>
      </c>
      <c r="M45" s="51">
        <v>0</v>
      </c>
      <c r="N45" s="50">
        <v>0</v>
      </c>
      <c r="O45" s="50">
        <f t="shared" si="0"/>
        <v>40.95</v>
      </c>
      <c r="P45" s="50">
        <v>37</v>
      </c>
      <c r="Q45" s="2"/>
    </row>
    <row r="46" spans="1:17">
      <c r="A46" s="50">
        <v>34</v>
      </c>
      <c r="B46" s="51" t="s">
        <v>99</v>
      </c>
      <c r="C46" s="51" t="s">
        <v>100</v>
      </c>
      <c r="D46" s="51">
        <v>0</v>
      </c>
      <c r="E46" s="50">
        <v>7</v>
      </c>
      <c r="F46" s="50">
        <v>2</v>
      </c>
      <c r="G46" s="52">
        <v>26.85</v>
      </c>
      <c r="H46" s="50">
        <v>5</v>
      </c>
      <c r="I46" s="50">
        <v>0</v>
      </c>
      <c r="J46" s="51">
        <v>0</v>
      </c>
      <c r="K46" s="51">
        <v>0</v>
      </c>
      <c r="L46" s="51">
        <v>0</v>
      </c>
      <c r="M46" s="51">
        <v>0</v>
      </c>
      <c r="N46" s="50">
        <v>0</v>
      </c>
      <c r="O46" s="50">
        <f t="shared" si="0"/>
        <v>40.85</v>
      </c>
      <c r="P46" s="50">
        <v>38</v>
      </c>
      <c r="Q46" s="2"/>
    </row>
    <row r="47" spans="1:17">
      <c r="A47" s="50">
        <v>31</v>
      </c>
      <c r="B47" s="51" t="s">
        <v>101</v>
      </c>
      <c r="C47" s="51" t="s">
        <v>102</v>
      </c>
      <c r="D47" s="51">
        <v>0</v>
      </c>
      <c r="E47" s="50">
        <v>7</v>
      </c>
      <c r="F47" s="50">
        <v>2</v>
      </c>
      <c r="G47" s="52">
        <v>25.9</v>
      </c>
      <c r="H47" s="50">
        <v>5</v>
      </c>
      <c r="I47" s="50">
        <v>0</v>
      </c>
      <c r="J47" s="51">
        <v>0</v>
      </c>
      <c r="K47" s="51">
        <v>0</v>
      </c>
      <c r="L47" s="51">
        <v>0</v>
      </c>
      <c r="M47" s="51">
        <v>0</v>
      </c>
      <c r="N47" s="50">
        <v>0</v>
      </c>
      <c r="O47" s="50">
        <f t="shared" si="0"/>
        <v>39.9</v>
      </c>
      <c r="P47" s="50">
        <v>39</v>
      </c>
      <c r="Q47" s="2"/>
    </row>
    <row r="48" spans="1:17">
      <c r="A48" s="50">
        <v>29</v>
      </c>
      <c r="B48" s="51" t="s">
        <v>103</v>
      </c>
      <c r="C48" s="51" t="s">
        <v>104</v>
      </c>
      <c r="D48" s="51">
        <v>0</v>
      </c>
      <c r="E48" s="50">
        <v>7</v>
      </c>
      <c r="F48" s="50">
        <v>2</v>
      </c>
      <c r="G48" s="52">
        <v>25.25</v>
      </c>
      <c r="H48" s="50">
        <v>5</v>
      </c>
      <c r="I48" s="50">
        <v>0</v>
      </c>
      <c r="J48" s="51">
        <v>0</v>
      </c>
      <c r="K48" s="51">
        <v>0</v>
      </c>
      <c r="L48" s="51">
        <v>0</v>
      </c>
      <c r="M48" s="51">
        <v>0</v>
      </c>
      <c r="N48" s="50">
        <v>0</v>
      </c>
      <c r="O48" s="50">
        <f t="shared" si="0"/>
        <v>39.25</v>
      </c>
      <c r="P48" s="50">
        <v>40</v>
      </c>
      <c r="Q48" s="2"/>
    </row>
    <row r="49" spans="1:17">
      <c r="A49" s="50">
        <v>32</v>
      </c>
      <c r="B49" s="51" t="s">
        <v>105</v>
      </c>
      <c r="C49" s="51" t="s">
        <v>106</v>
      </c>
      <c r="D49" s="51">
        <v>0</v>
      </c>
      <c r="E49" s="50">
        <v>7</v>
      </c>
      <c r="F49" s="50">
        <v>2</v>
      </c>
      <c r="G49" s="52">
        <v>24.95</v>
      </c>
      <c r="H49" s="50">
        <v>5</v>
      </c>
      <c r="I49" s="50">
        <v>0</v>
      </c>
      <c r="J49" s="51">
        <v>0</v>
      </c>
      <c r="K49" s="51">
        <v>0</v>
      </c>
      <c r="L49" s="51">
        <v>0</v>
      </c>
      <c r="M49" s="51">
        <v>0</v>
      </c>
      <c r="N49" s="50">
        <v>0</v>
      </c>
      <c r="O49" s="50">
        <f t="shared" si="0"/>
        <v>38.95</v>
      </c>
      <c r="P49" s="50">
        <v>41</v>
      </c>
      <c r="Q49" s="2"/>
    </row>
  </sheetData>
  <autoFilter ref="A8:P49">
    <sortState ref="A8:P49">
      <sortCondition ref="O8" descending="1"/>
    </sortState>
  </autoFilter>
  <mergeCells count="24">
    <mergeCell ref="A1:P1"/>
    <mergeCell ref="A2:P2"/>
    <mergeCell ref="A7:C7"/>
    <mergeCell ref="A3:A6"/>
    <mergeCell ref="B3:B6"/>
    <mergeCell ref="C3:C6"/>
    <mergeCell ref="D5:D6"/>
    <mergeCell ref="E5:E6"/>
    <mergeCell ref="F5:F6"/>
    <mergeCell ref="G3:G4"/>
    <mergeCell ref="G5:G6"/>
    <mergeCell ref="H5:H6"/>
    <mergeCell ref="I5:I6"/>
    <mergeCell ref="J5:J6"/>
    <mergeCell ref="K5:K6"/>
    <mergeCell ref="L5:L6"/>
    <mergeCell ref="M5:M6"/>
    <mergeCell ref="N5:N6"/>
    <mergeCell ref="O3:O6"/>
    <mergeCell ref="P3:P6"/>
    <mergeCell ref="D3:F4"/>
    <mergeCell ref="J3:L4"/>
    <mergeCell ref="H3:I4"/>
    <mergeCell ref="M3:N4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9"/>
  <sheetViews>
    <sheetView workbookViewId="0">
      <selection activeCell="R13" sqref="$A1:$XFD1048576"/>
    </sheetView>
  </sheetViews>
  <sheetFormatPr defaultColWidth="9" defaultRowHeight="13.5"/>
  <cols>
    <col min="1" max="1" width="9" style="2"/>
    <col min="2" max="2" width="9.375" style="2"/>
    <col min="3" max="16384" width="9" style="2"/>
  </cols>
  <sheetData>
    <row r="1" ht="18.75" spans="1:16">
      <c r="A1" s="3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ht="14.25" spans="1:16">
      <c r="A2" s="33" t="s">
        <v>107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>
      <c r="A3" s="34" t="s">
        <v>2</v>
      </c>
      <c r="B3" s="7" t="s">
        <v>3</v>
      </c>
      <c r="C3" s="7" t="s">
        <v>4</v>
      </c>
      <c r="D3" s="8" t="s">
        <v>5</v>
      </c>
      <c r="E3" s="9"/>
      <c r="F3" s="9"/>
      <c r="G3" s="10" t="s">
        <v>6</v>
      </c>
      <c r="H3" s="10" t="s">
        <v>7</v>
      </c>
      <c r="I3" s="10"/>
      <c r="J3" s="10" t="s">
        <v>8</v>
      </c>
      <c r="K3" s="10"/>
      <c r="L3" s="10"/>
      <c r="M3" s="10" t="s">
        <v>9</v>
      </c>
      <c r="N3" s="10"/>
      <c r="O3" s="8" t="s">
        <v>10</v>
      </c>
      <c r="P3" s="25" t="s">
        <v>11</v>
      </c>
    </row>
    <row r="4" spans="1:16">
      <c r="A4" s="35"/>
      <c r="B4" s="11"/>
      <c r="C4" s="11"/>
      <c r="D4" s="12"/>
      <c r="E4" s="13"/>
      <c r="F4" s="13"/>
      <c r="G4" s="14"/>
      <c r="H4" s="10"/>
      <c r="I4" s="10"/>
      <c r="J4" s="10"/>
      <c r="K4" s="10"/>
      <c r="L4" s="10"/>
      <c r="M4" s="10"/>
      <c r="N4" s="10"/>
      <c r="O4" s="26"/>
      <c r="P4" s="27"/>
    </row>
    <row r="5" spans="1:16">
      <c r="A5" s="35"/>
      <c r="B5" s="11"/>
      <c r="C5" s="11"/>
      <c r="D5" s="15" t="s">
        <v>12</v>
      </c>
      <c r="E5" s="16" t="s">
        <v>13</v>
      </c>
      <c r="F5" s="16" t="s">
        <v>14</v>
      </c>
      <c r="G5" s="17" t="s">
        <v>15</v>
      </c>
      <c r="H5" s="15" t="s">
        <v>16</v>
      </c>
      <c r="I5" s="15" t="s">
        <v>17</v>
      </c>
      <c r="J5" s="17" t="s">
        <v>18</v>
      </c>
      <c r="K5" s="17" t="s">
        <v>19</v>
      </c>
      <c r="L5" s="28" t="s">
        <v>20</v>
      </c>
      <c r="M5" s="28" t="s">
        <v>21</v>
      </c>
      <c r="N5" s="28" t="s">
        <v>22</v>
      </c>
      <c r="O5" s="26"/>
      <c r="P5" s="27"/>
    </row>
    <row r="6" spans="1:16">
      <c r="A6" s="35"/>
      <c r="B6" s="11"/>
      <c r="C6" s="11"/>
      <c r="D6" s="18"/>
      <c r="E6" s="19"/>
      <c r="F6" s="19"/>
      <c r="G6" s="17"/>
      <c r="H6" s="18"/>
      <c r="I6" s="18"/>
      <c r="J6" s="17"/>
      <c r="K6" s="17"/>
      <c r="L6" s="28"/>
      <c r="M6" s="28"/>
      <c r="N6" s="28"/>
      <c r="O6" s="12"/>
      <c r="P6" s="27"/>
    </row>
    <row r="7" spans="1:16">
      <c r="A7" s="6" t="s">
        <v>23</v>
      </c>
      <c r="B7" s="6"/>
      <c r="C7" s="6"/>
      <c r="D7" s="17">
        <v>3</v>
      </c>
      <c r="E7" s="17">
        <v>8</v>
      </c>
      <c r="F7" s="17">
        <v>2</v>
      </c>
      <c r="G7" s="17">
        <v>60</v>
      </c>
      <c r="H7" s="17">
        <v>5</v>
      </c>
      <c r="I7" s="17">
        <v>5</v>
      </c>
      <c r="J7" s="17">
        <v>4</v>
      </c>
      <c r="K7" s="17">
        <v>10</v>
      </c>
      <c r="L7" s="17">
        <v>3</v>
      </c>
      <c r="M7" s="17">
        <v>5</v>
      </c>
      <c r="N7" s="17">
        <v>-5</v>
      </c>
      <c r="O7" s="17" t="s">
        <v>24</v>
      </c>
      <c r="P7" s="17"/>
    </row>
    <row r="8" spans="1:16">
      <c r="A8" s="6"/>
      <c r="B8" s="6"/>
      <c r="C8" s="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14.25" spans="1:16">
      <c r="A9" s="36">
        <v>1</v>
      </c>
      <c r="B9" s="37">
        <v>15154320</v>
      </c>
      <c r="C9" s="53" t="s">
        <v>108</v>
      </c>
      <c r="D9" s="21">
        <v>0</v>
      </c>
      <c r="E9" s="21">
        <v>8</v>
      </c>
      <c r="F9" s="21">
        <v>2</v>
      </c>
      <c r="G9" s="39">
        <v>48.3</v>
      </c>
      <c r="H9" s="40">
        <v>4.35</v>
      </c>
      <c r="I9" s="21">
        <v>0</v>
      </c>
      <c r="J9" s="21">
        <v>0</v>
      </c>
      <c r="K9" s="21">
        <v>1.5</v>
      </c>
      <c r="L9" s="21">
        <v>0</v>
      </c>
      <c r="M9" s="21">
        <v>5</v>
      </c>
      <c r="N9" s="33">
        <v>0</v>
      </c>
      <c r="O9" s="33">
        <f t="shared" ref="O9:O72" si="0">SUM(D9:N9)</f>
        <v>69.15</v>
      </c>
      <c r="P9" s="33">
        <v>1</v>
      </c>
    </row>
    <row r="10" ht="14.25" spans="1:16">
      <c r="A10" s="36">
        <v>2</v>
      </c>
      <c r="B10" s="37">
        <v>15115306</v>
      </c>
      <c r="C10" s="53" t="s">
        <v>109</v>
      </c>
      <c r="D10" s="21">
        <v>1</v>
      </c>
      <c r="E10" s="21">
        <v>8</v>
      </c>
      <c r="F10" s="21">
        <v>2</v>
      </c>
      <c r="G10" s="39">
        <v>46.1</v>
      </c>
      <c r="H10" s="40">
        <v>4.525</v>
      </c>
      <c r="I10" s="21">
        <v>0</v>
      </c>
      <c r="J10" s="21">
        <v>1</v>
      </c>
      <c r="K10" s="21">
        <v>0.5</v>
      </c>
      <c r="L10" s="21">
        <v>0.5</v>
      </c>
      <c r="M10" s="21">
        <v>4.5</v>
      </c>
      <c r="N10" s="33">
        <v>0</v>
      </c>
      <c r="O10" s="33">
        <f t="shared" si="0"/>
        <v>68.125</v>
      </c>
      <c r="P10" s="33">
        <v>2</v>
      </c>
    </row>
    <row r="11" ht="14.25" spans="1:16">
      <c r="A11" s="36">
        <v>3</v>
      </c>
      <c r="B11" s="41">
        <v>15155512</v>
      </c>
      <c r="C11" s="54" t="s">
        <v>110</v>
      </c>
      <c r="D11" s="42">
        <v>1</v>
      </c>
      <c r="E11" s="42">
        <v>8</v>
      </c>
      <c r="F11" s="42">
        <v>2</v>
      </c>
      <c r="G11" s="42">
        <v>42.7</v>
      </c>
      <c r="H11" s="42">
        <v>4.625</v>
      </c>
      <c r="I11" s="42">
        <v>0</v>
      </c>
      <c r="J11" s="42">
        <v>1</v>
      </c>
      <c r="K11" s="45">
        <v>3</v>
      </c>
      <c r="L11" s="42">
        <v>0.5</v>
      </c>
      <c r="M11" s="42">
        <v>4.2</v>
      </c>
      <c r="N11" s="42">
        <v>0</v>
      </c>
      <c r="O11" s="46">
        <f t="shared" si="0"/>
        <v>67.025</v>
      </c>
      <c r="P11" s="33">
        <v>3</v>
      </c>
    </row>
    <row r="12" ht="14.25" spans="1:16">
      <c r="A12" s="36">
        <v>4</v>
      </c>
      <c r="B12" s="37">
        <v>15155424</v>
      </c>
      <c r="C12" s="53" t="s">
        <v>111</v>
      </c>
      <c r="D12" s="21">
        <v>1</v>
      </c>
      <c r="E12" s="21">
        <v>8</v>
      </c>
      <c r="F12" s="21">
        <v>2</v>
      </c>
      <c r="G12" s="39">
        <v>46.5</v>
      </c>
      <c r="H12" s="40">
        <v>4.55</v>
      </c>
      <c r="I12" s="21">
        <v>0</v>
      </c>
      <c r="J12" s="21">
        <v>0.5</v>
      </c>
      <c r="K12" s="21">
        <v>0</v>
      </c>
      <c r="L12" s="21">
        <v>0</v>
      </c>
      <c r="M12" s="21">
        <v>4</v>
      </c>
      <c r="N12" s="33">
        <v>0</v>
      </c>
      <c r="O12" s="33">
        <f t="shared" si="0"/>
        <v>66.55</v>
      </c>
      <c r="P12" s="33">
        <v>4</v>
      </c>
    </row>
    <row r="13" ht="14.25" spans="1:16">
      <c r="A13" s="36">
        <v>5</v>
      </c>
      <c r="B13" s="41">
        <v>15154700</v>
      </c>
      <c r="C13" s="54" t="s">
        <v>112</v>
      </c>
      <c r="D13" s="42">
        <v>1</v>
      </c>
      <c r="E13" s="42">
        <v>8</v>
      </c>
      <c r="F13" s="42">
        <v>2</v>
      </c>
      <c r="G13" s="42">
        <v>44.2</v>
      </c>
      <c r="H13" s="42">
        <v>3.85</v>
      </c>
      <c r="I13" s="42">
        <v>0</v>
      </c>
      <c r="J13" s="42">
        <v>1</v>
      </c>
      <c r="K13" s="42">
        <v>0</v>
      </c>
      <c r="L13" s="42">
        <v>0</v>
      </c>
      <c r="M13" s="42">
        <v>2.5</v>
      </c>
      <c r="N13" s="42">
        <v>0</v>
      </c>
      <c r="O13" s="46">
        <f t="shared" si="0"/>
        <v>62.55</v>
      </c>
      <c r="P13" s="33">
        <v>5</v>
      </c>
    </row>
    <row r="14" ht="14.25" spans="1:16">
      <c r="A14" s="36">
        <v>6</v>
      </c>
      <c r="B14" s="37">
        <v>15112020</v>
      </c>
      <c r="C14" s="53" t="s">
        <v>113</v>
      </c>
      <c r="D14" s="21">
        <v>0</v>
      </c>
      <c r="E14" s="21">
        <v>8</v>
      </c>
      <c r="F14" s="21">
        <v>2</v>
      </c>
      <c r="G14" s="39">
        <v>44.1</v>
      </c>
      <c r="H14" s="40">
        <v>3.8</v>
      </c>
      <c r="I14" s="21">
        <v>0</v>
      </c>
      <c r="J14" s="21">
        <v>0</v>
      </c>
      <c r="K14" s="21">
        <v>0</v>
      </c>
      <c r="L14" s="21">
        <v>0</v>
      </c>
      <c r="M14" s="21">
        <v>3.5</v>
      </c>
      <c r="N14" s="33">
        <v>0</v>
      </c>
      <c r="O14" s="33">
        <f t="shared" si="0"/>
        <v>61.4</v>
      </c>
      <c r="P14" s="33">
        <v>6</v>
      </c>
    </row>
    <row r="15" ht="14.25" spans="1:16">
      <c r="A15" s="36">
        <v>7</v>
      </c>
      <c r="B15" s="42">
        <v>15112701</v>
      </c>
      <c r="C15" s="42" t="s">
        <v>114</v>
      </c>
      <c r="D15" s="42">
        <v>1</v>
      </c>
      <c r="E15" s="42">
        <v>8</v>
      </c>
      <c r="F15" s="42">
        <v>2</v>
      </c>
      <c r="G15" s="42">
        <v>42.3</v>
      </c>
      <c r="H15" s="42">
        <v>3.75</v>
      </c>
      <c r="I15" s="42">
        <v>0</v>
      </c>
      <c r="J15" s="42">
        <v>0</v>
      </c>
      <c r="K15" s="42">
        <v>1.2</v>
      </c>
      <c r="L15" s="42">
        <v>0</v>
      </c>
      <c r="M15" s="42">
        <v>2.5</v>
      </c>
      <c r="N15" s="42">
        <v>0</v>
      </c>
      <c r="O15" s="46">
        <f t="shared" si="0"/>
        <v>60.75</v>
      </c>
      <c r="P15" s="33">
        <v>7</v>
      </c>
    </row>
    <row r="16" ht="14.25" spans="1:16">
      <c r="A16" s="36">
        <v>8</v>
      </c>
      <c r="B16" s="37">
        <v>15115336</v>
      </c>
      <c r="C16" s="53" t="s">
        <v>115</v>
      </c>
      <c r="D16" s="21">
        <v>1</v>
      </c>
      <c r="E16" s="21">
        <v>8</v>
      </c>
      <c r="F16" s="21">
        <v>2</v>
      </c>
      <c r="G16" s="39">
        <v>43.5</v>
      </c>
      <c r="H16" s="40">
        <v>4.35</v>
      </c>
      <c r="I16" s="21">
        <v>0</v>
      </c>
      <c r="J16" s="21">
        <v>0</v>
      </c>
      <c r="K16" s="21">
        <v>0</v>
      </c>
      <c r="L16" s="21">
        <v>0</v>
      </c>
      <c r="M16" s="21">
        <v>1.5</v>
      </c>
      <c r="N16" s="33">
        <v>0</v>
      </c>
      <c r="O16" s="33">
        <f t="shared" si="0"/>
        <v>60.35</v>
      </c>
      <c r="P16" s="33">
        <v>8</v>
      </c>
    </row>
    <row r="17" ht="14.25" spans="1:16">
      <c r="A17" s="36">
        <v>9</v>
      </c>
      <c r="B17" s="37">
        <v>15112777</v>
      </c>
      <c r="C17" s="53" t="s">
        <v>116</v>
      </c>
      <c r="D17" s="21">
        <v>0</v>
      </c>
      <c r="E17" s="43">
        <v>8</v>
      </c>
      <c r="F17" s="21">
        <v>2</v>
      </c>
      <c r="G17" s="39">
        <v>43.2</v>
      </c>
      <c r="H17" s="40">
        <v>4.325</v>
      </c>
      <c r="I17" s="21">
        <v>0</v>
      </c>
      <c r="J17" s="21">
        <v>0</v>
      </c>
      <c r="K17" s="21">
        <v>0</v>
      </c>
      <c r="L17" s="21">
        <v>0</v>
      </c>
      <c r="M17" s="21">
        <v>1.5</v>
      </c>
      <c r="N17" s="33">
        <v>0</v>
      </c>
      <c r="O17" s="33">
        <f t="shared" si="0"/>
        <v>59.025</v>
      </c>
      <c r="P17" s="33">
        <v>9</v>
      </c>
    </row>
    <row r="18" ht="14.25" spans="1:16">
      <c r="A18" s="36">
        <v>10</v>
      </c>
      <c r="B18" s="37">
        <v>15115287</v>
      </c>
      <c r="C18" s="53" t="s">
        <v>117</v>
      </c>
      <c r="D18" s="21">
        <v>1</v>
      </c>
      <c r="E18" s="21">
        <v>8</v>
      </c>
      <c r="F18" s="21">
        <v>2</v>
      </c>
      <c r="G18" s="39">
        <v>41.6</v>
      </c>
      <c r="H18" s="40">
        <v>4.375</v>
      </c>
      <c r="I18" s="21">
        <v>0</v>
      </c>
      <c r="J18" s="21">
        <v>0</v>
      </c>
      <c r="K18" s="21">
        <v>0</v>
      </c>
      <c r="L18" s="21">
        <v>0</v>
      </c>
      <c r="M18" s="21">
        <v>2</v>
      </c>
      <c r="N18" s="33">
        <v>0</v>
      </c>
      <c r="O18" s="33">
        <f t="shared" si="0"/>
        <v>58.975</v>
      </c>
      <c r="P18" s="33">
        <v>10</v>
      </c>
    </row>
    <row r="19" ht="14.25" spans="1:16">
      <c r="A19" s="36">
        <v>11</v>
      </c>
      <c r="B19" s="37">
        <v>15153809</v>
      </c>
      <c r="C19" s="53" t="s">
        <v>118</v>
      </c>
      <c r="D19" s="21">
        <v>1</v>
      </c>
      <c r="E19" s="21">
        <v>8</v>
      </c>
      <c r="F19" s="21">
        <v>2</v>
      </c>
      <c r="G19" s="39">
        <v>39.5</v>
      </c>
      <c r="H19" s="40">
        <v>3.875</v>
      </c>
      <c r="I19" s="21">
        <v>0</v>
      </c>
      <c r="J19" s="21">
        <v>1</v>
      </c>
      <c r="K19" s="21">
        <v>0.5</v>
      </c>
      <c r="L19" s="21">
        <v>0</v>
      </c>
      <c r="M19" s="21">
        <v>2</v>
      </c>
      <c r="N19" s="33">
        <v>0</v>
      </c>
      <c r="O19" s="33">
        <f t="shared" si="0"/>
        <v>57.875</v>
      </c>
      <c r="P19" s="33">
        <v>11</v>
      </c>
    </row>
    <row r="20" ht="14.25" spans="1:16">
      <c r="A20" s="36">
        <v>12</v>
      </c>
      <c r="B20" s="42">
        <v>15115310</v>
      </c>
      <c r="C20" s="42" t="s">
        <v>119</v>
      </c>
      <c r="D20" s="42">
        <v>1</v>
      </c>
      <c r="E20" s="42">
        <v>8</v>
      </c>
      <c r="F20" s="42">
        <v>2</v>
      </c>
      <c r="G20" s="42">
        <v>39.1</v>
      </c>
      <c r="H20" s="42">
        <v>4.45</v>
      </c>
      <c r="I20" s="42">
        <v>0</v>
      </c>
      <c r="J20" s="42">
        <v>0</v>
      </c>
      <c r="K20" s="42">
        <v>0</v>
      </c>
      <c r="L20" s="42">
        <v>0.5</v>
      </c>
      <c r="M20" s="42">
        <v>0.2</v>
      </c>
      <c r="N20" s="42">
        <v>0</v>
      </c>
      <c r="O20" s="46">
        <f t="shared" si="0"/>
        <v>55.25</v>
      </c>
      <c r="P20" s="33">
        <v>12</v>
      </c>
    </row>
    <row r="21" ht="14.25" spans="1:16">
      <c r="A21" s="36">
        <v>13</v>
      </c>
      <c r="B21" s="41">
        <v>15112236</v>
      </c>
      <c r="C21" s="54" t="s">
        <v>120</v>
      </c>
      <c r="D21" s="42">
        <v>0</v>
      </c>
      <c r="E21" s="42">
        <v>8</v>
      </c>
      <c r="F21" s="42">
        <v>2</v>
      </c>
      <c r="G21" s="42">
        <v>38.1</v>
      </c>
      <c r="H21" s="42">
        <v>3.85</v>
      </c>
      <c r="I21" s="42">
        <v>0</v>
      </c>
      <c r="J21" s="42">
        <v>0.5</v>
      </c>
      <c r="K21" s="42">
        <v>0</v>
      </c>
      <c r="L21" s="42">
        <v>0.5</v>
      </c>
      <c r="M21" s="42">
        <v>2</v>
      </c>
      <c r="N21" s="42">
        <v>0</v>
      </c>
      <c r="O21" s="46">
        <f t="shared" si="0"/>
        <v>54.95</v>
      </c>
      <c r="P21" s="33">
        <v>13</v>
      </c>
    </row>
    <row r="22" ht="14.25" spans="1:16">
      <c r="A22" s="36">
        <v>14</v>
      </c>
      <c r="B22" s="37">
        <v>15115321</v>
      </c>
      <c r="C22" s="53" t="s">
        <v>121</v>
      </c>
      <c r="D22" s="21">
        <v>0</v>
      </c>
      <c r="E22" s="21">
        <v>8</v>
      </c>
      <c r="F22" s="21">
        <v>2</v>
      </c>
      <c r="G22" s="39">
        <v>39.5</v>
      </c>
      <c r="H22" s="40">
        <v>4.35</v>
      </c>
      <c r="I22" s="21">
        <v>0</v>
      </c>
      <c r="J22" s="21">
        <v>0</v>
      </c>
      <c r="K22" s="21">
        <v>0</v>
      </c>
      <c r="L22" s="21">
        <v>0</v>
      </c>
      <c r="M22" s="21">
        <v>1</v>
      </c>
      <c r="N22" s="33">
        <v>0</v>
      </c>
      <c r="O22" s="33">
        <f t="shared" si="0"/>
        <v>54.85</v>
      </c>
      <c r="P22" s="33">
        <v>14</v>
      </c>
    </row>
    <row r="23" ht="14.25" spans="1:16">
      <c r="A23" s="36">
        <v>15</v>
      </c>
      <c r="B23" s="37">
        <v>15112320</v>
      </c>
      <c r="C23" s="53" t="s">
        <v>122</v>
      </c>
      <c r="D23" s="21">
        <v>1</v>
      </c>
      <c r="E23" s="21">
        <v>8</v>
      </c>
      <c r="F23" s="21">
        <v>2</v>
      </c>
      <c r="G23" s="39">
        <v>38.7</v>
      </c>
      <c r="H23" s="40">
        <v>4.425</v>
      </c>
      <c r="I23" s="21">
        <v>0</v>
      </c>
      <c r="J23" s="21">
        <v>0.5</v>
      </c>
      <c r="K23" s="21">
        <v>0</v>
      </c>
      <c r="L23" s="21">
        <v>0</v>
      </c>
      <c r="M23" s="21">
        <v>0</v>
      </c>
      <c r="N23" s="33">
        <v>0</v>
      </c>
      <c r="O23" s="33">
        <f t="shared" si="0"/>
        <v>54.625</v>
      </c>
      <c r="P23" s="33">
        <v>15</v>
      </c>
    </row>
    <row r="24" ht="14.25" spans="1:16">
      <c r="A24" s="36">
        <v>16</v>
      </c>
      <c r="B24" s="42">
        <v>15112600</v>
      </c>
      <c r="C24" s="42" t="s">
        <v>123</v>
      </c>
      <c r="D24" s="42">
        <v>0</v>
      </c>
      <c r="E24" s="42">
        <v>8</v>
      </c>
      <c r="F24" s="42">
        <v>2</v>
      </c>
      <c r="G24" s="42">
        <v>40.4</v>
      </c>
      <c r="H24" s="42">
        <v>3.55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6">
        <f t="shared" si="0"/>
        <v>53.95</v>
      </c>
      <c r="P24" s="33">
        <v>16</v>
      </c>
    </row>
    <row r="25" ht="14.25" spans="1:16">
      <c r="A25" s="36">
        <v>17</v>
      </c>
      <c r="B25" s="42">
        <v>15112298</v>
      </c>
      <c r="C25" s="42" t="s">
        <v>124</v>
      </c>
      <c r="D25" s="42">
        <v>0</v>
      </c>
      <c r="E25" s="42">
        <v>8</v>
      </c>
      <c r="F25" s="42">
        <v>2</v>
      </c>
      <c r="G25" s="42">
        <v>39.5</v>
      </c>
      <c r="H25" s="42">
        <v>3.875</v>
      </c>
      <c r="I25" s="42">
        <v>0</v>
      </c>
      <c r="J25" s="42">
        <v>0</v>
      </c>
      <c r="K25" s="42">
        <v>0</v>
      </c>
      <c r="L25" s="42">
        <v>0</v>
      </c>
      <c r="M25" s="42">
        <v>0.5</v>
      </c>
      <c r="N25" s="42">
        <v>0</v>
      </c>
      <c r="O25" s="46">
        <f t="shared" si="0"/>
        <v>53.875</v>
      </c>
      <c r="P25" s="33">
        <v>17</v>
      </c>
    </row>
    <row r="26" ht="14.25" spans="1:16">
      <c r="A26" s="36">
        <v>18</v>
      </c>
      <c r="B26" s="37">
        <v>15154173</v>
      </c>
      <c r="C26" s="53" t="s">
        <v>125</v>
      </c>
      <c r="D26" s="21">
        <v>1</v>
      </c>
      <c r="E26" s="21">
        <v>7</v>
      </c>
      <c r="F26" s="21">
        <v>2</v>
      </c>
      <c r="G26" s="39">
        <v>38.3</v>
      </c>
      <c r="H26" s="40">
        <v>3.925</v>
      </c>
      <c r="I26" s="21">
        <v>0</v>
      </c>
      <c r="J26" s="21">
        <v>0</v>
      </c>
      <c r="K26" s="21">
        <v>0</v>
      </c>
      <c r="L26" s="21">
        <v>0</v>
      </c>
      <c r="M26" s="21">
        <v>1.5</v>
      </c>
      <c r="N26" s="33">
        <v>0</v>
      </c>
      <c r="O26" s="33">
        <f t="shared" si="0"/>
        <v>53.725</v>
      </c>
      <c r="P26" s="33">
        <v>18</v>
      </c>
    </row>
    <row r="27" ht="14.25" spans="1:16">
      <c r="A27" s="36">
        <v>19</v>
      </c>
      <c r="B27" s="42">
        <v>15155531</v>
      </c>
      <c r="C27" s="42" t="s">
        <v>126</v>
      </c>
      <c r="D27" s="42">
        <v>0</v>
      </c>
      <c r="E27" s="42">
        <v>8</v>
      </c>
      <c r="F27" s="42">
        <v>2</v>
      </c>
      <c r="G27" s="42">
        <v>39.9</v>
      </c>
      <c r="H27" s="42">
        <v>3.8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6">
        <f t="shared" si="0"/>
        <v>53.7</v>
      </c>
      <c r="P27" s="33">
        <v>19</v>
      </c>
    </row>
    <row r="28" ht="14.25" spans="1:16">
      <c r="A28" s="36">
        <v>20</v>
      </c>
      <c r="B28" s="41">
        <v>15155455</v>
      </c>
      <c r="C28" s="54" t="s">
        <v>127</v>
      </c>
      <c r="D28" s="42">
        <v>1</v>
      </c>
      <c r="E28" s="42">
        <v>8</v>
      </c>
      <c r="F28" s="42">
        <v>2</v>
      </c>
      <c r="G28" s="42">
        <v>37.5</v>
      </c>
      <c r="H28" s="42">
        <v>4.075</v>
      </c>
      <c r="I28" s="42">
        <v>0</v>
      </c>
      <c r="J28" s="42">
        <v>0.5</v>
      </c>
      <c r="K28" s="42">
        <v>0</v>
      </c>
      <c r="L28" s="42">
        <v>0</v>
      </c>
      <c r="M28" s="42">
        <v>0</v>
      </c>
      <c r="N28" s="42">
        <v>0</v>
      </c>
      <c r="O28" s="46">
        <f t="shared" si="0"/>
        <v>53.075</v>
      </c>
      <c r="P28" s="33">
        <v>20</v>
      </c>
    </row>
    <row r="29" ht="14.25" spans="1:16">
      <c r="A29" s="36">
        <v>21</v>
      </c>
      <c r="B29" s="37">
        <v>15112366</v>
      </c>
      <c r="C29" s="53" t="s">
        <v>128</v>
      </c>
      <c r="D29" s="21">
        <v>0</v>
      </c>
      <c r="E29" s="21">
        <v>8</v>
      </c>
      <c r="F29" s="21">
        <v>2</v>
      </c>
      <c r="G29" s="39">
        <v>39.6</v>
      </c>
      <c r="H29" s="40">
        <v>3.45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33">
        <v>0</v>
      </c>
      <c r="O29" s="33">
        <f t="shared" si="0"/>
        <v>53.05</v>
      </c>
      <c r="P29" s="33">
        <v>21</v>
      </c>
    </row>
    <row r="30" ht="14.25" spans="1:16">
      <c r="A30" s="36">
        <v>22</v>
      </c>
      <c r="B30" s="37">
        <v>15155442</v>
      </c>
      <c r="C30" s="53" t="s">
        <v>129</v>
      </c>
      <c r="D30" s="21">
        <v>0</v>
      </c>
      <c r="E30" s="21">
        <v>8</v>
      </c>
      <c r="F30" s="21">
        <v>2</v>
      </c>
      <c r="G30" s="39">
        <v>37.8</v>
      </c>
      <c r="H30" s="40">
        <v>3.725</v>
      </c>
      <c r="I30" s="21">
        <v>0</v>
      </c>
      <c r="J30" s="21">
        <v>0</v>
      </c>
      <c r="K30" s="21">
        <v>0</v>
      </c>
      <c r="L30" s="21">
        <v>0</v>
      </c>
      <c r="M30" s="21">
        <v>1.5</v>
      </c>
      <c r="N30" s="33">
        <v>0</v>
      </c>
      <c r="O30" s="33">
        <f t="shared" si="0"/>
        <v>53.025</v>
      </c>
      <c r="P30" s="33">
        <v>22</v>
      </c>
    </row>
    <row r="31" ht="14.25" spans="1:16">
      <c r="A31" s="36">
        <v>23</v>
      </c>
      <c r="B31" s="37">
        <v>15153465</v>
      </c>
      <c r="C31" s="53" t="s">
        <v>130</v>
      </c>
      <c r="D31" s="21">
        <v>1</v>
      </c>
      <c r="E31" s="21">
        <v>8</v>
      </c>
      <c r="F31" s="21">
        <v>2</v>
      </c>
      <c r="G31" s="39">
        <v>37.3</v>
      </c>
      <c r="H31" s="40">
        <v>3.55</v>
      </c>
      <c r="I31" s="21">
        <v>0</v>
      </c>
      <c r="J31" s="21">
        <v>0</v>
      </c>
      <c r="K31" s="21">
        <v>0.5</v>
      </c>
      <c r="L31" s="21">
        <v>0</v>
      </c>
      <c r="M31" s="21">
        <v>0.5</v>
      </c>
      <c r="N31" s="33">
        <v>0</v>
      </c>
      <c r="O31" s="33">
        <f t="shared" si="0"/>
        <v>52.85</v>
      </c>
      <c r="P31" s="33">
        <v>23</v>
      </c>
    </row>
    <row r="32" ht="14.25" spans="1:16">
      <c r="A32" s="36">
        <v>24</v>
      </c>
      <c r="B32" s="42">
        <v>15153610</v>
      </c>
      <c r="C32" s="42" t="s">
        <v>131</v>
      </c>
      <c r="D32" s="42">
        <v>0</v>
      </c>
      <c r="E32" s="42">
        <v>8</v>
      </c>
      <c r="F32" s="42">
        <v>2</v>
      </c>
      <c r="G32" s="42">
        <v>38.6</v>
      </c>
      <c r="H32" s="42">
        <v>4.175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6">
        <f t="shared" si="0"/>
        <v>52.775</v>
      </c>
      <c r="P32" s="33">
        <v>24</v>
      </c>
    </row>
    <row r="33" ht="14.25" spans="1:16">
      <c r="A33" s="36">
        <v>25</v>
      </c>
      <c r="B33" s="41">
        <v>15111897</v>
      </c>
      <c r="C33" s="54" t="s">
        <v>132</v>
      </c>
      <c r="D33" s="42">
        <v>0</v>
      </c>
      <c r="E33" s="42">
        <v>8</v>
      </c>
      <c r="F33" s="42">
        <v>2</v>
      </c>
      <c r="G33" s="42">
        <v>37.1</v>
      </c>
      <c r="H33" s="42">
        <v>4.425</v>
      </c>
      <c r="I33" s="42">
        <v>0</v>
      </c>
      <c r="J33" s="42">
        <v>0</v>
      </c>
      <c r="K33" s="42">
        <v>0</v>
      </c>
      <c r="L33" s="42">
        <v>0</v>
      </c>
      <c r="M33" s="42">
        <v>1</v>
      </c>
      <c r="N33" s="42">
        <v>0</v>
      </c>
      <c r="O33" s="46">
        <f t="shared" si="0"/>
        <v>52.525</v>
      </c>
      <c r="P33" s="33">
        <v>25</v>
      </c>
    </row>
    <row r="34" ht="14.25" spans="1:16">
      <c r="A34" s="36">
        <v>26</v>
      </c>
      <c r="B34" s="37">
        <v>15153412</v>
      </c>
      <c r="C34" s="53" t="s">
        <v>133</v>
      </c>
      <c r="D34" s="21">
        <v>0</v>
      </c>
      <c r="E34" s="21">
        <v>8</v>
      </c>
      <c r="F34" s="21">
        <v>2</v>
      </c>
      <c r="G34" s="39">
        <v>37.4</v>
      </c>
      <c r="H34" s="40">
        <v>3.45</v>
      </c>
      <c r="I34" s="21">
        <v>0</v>
      </c>
      <c r="J34" s="21">
        <v>0</v>
      </c>
      <c r="K34" s="21">
        <v>0.5</v>
      </c>
      <c r="L34" s="21">
        <v>0</v>
      </c>
      <c r="M34" s="21">
        <v>1</v>
      </c>
      <c r="N34" s="33">
        <v>0</v>
      </c>
      <c r="O34" s="33">
        <f t="shared" si="0"/>
        <v>52.35</v>
      </c>
      <c r="P34" s="33">
        <v>26</v>
      </c>
    </row>
    <row r="35" ht="14.25" spans="1:16">
      <c r="A35" s="36">
        <v>27</v>
      </c>
      <c r="B35" s="41">
        <v>15112573</v>
      </c>
      <c r="C35" s="54" t="s">
        <v>134</v>
      </c>
      <c r="D35" s="42">
        <v>0</v>
      </c>
      <c r="E35" s="42">
        <v>8</v>
      </c>
      <c r="F35" s="42">
        <v>2</v>
      </c>
      <c r="G35" s="42">
        <v>37.1</v>
      </c>
      <c r="H35" s="42">
        <v>4.125</v>
      </c>
      <c r="I35" s="42">
        <v>0</v>
      </c>
      <c r="J35" s="42">
        <v>0</v>
      </c>
      <c r="K35" s="42">
        <v>0</v>
      </c>
      <c r="L35" s="42">
        <v>0</v>
      </c>
      <c r="M35" s="42">
        <v>1</v>
      </c>
      <c r="N35" s="42">
        <v>0</v>
      </c>
      <c r="O35" s="46">
        <f t="shared" si="0"/>
        <v>52.225</v>
      </c>
      <c r="P35" s="33">
        <v>27</v>
      </c>
    </row>
    <row r="36" ht="14.25" spans="1:16">
      <c r="A36" s="36">
        <v>28</v>
      </c>
      <c r="B36" s="42">
        <v>15112566</v>
      </c>
      <c r="C36" s="42" t="s">
        <v>135</v>
      </c>
      <c r="D36" s="42">
        <v>0</v>
      </c>
      <c r="E36" s="42">
        <v>7.5</v>
      </c>
      <c r="F36" s="42">
        <v>2</v>
      </c>
      <c r="G36" s="42">
        <v>38.7</v>
      </c>
      <c r="H36" s="42">
        <v>3.975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6">
        <f t="shared" si="0"/>
        <v>52.175</v>
      </c>
      <c r="P36" s="33">
        <v>28</v>
      </c>
    </row>
    <row r="37" ht="14.25" spans="1:16">
      <c r="A37" s="36">
        <v>29</v>
      </c>
      <c r="B37" s="42">
        <v>15112094</v>
      </c>
      <c r="C37" s="42" t="s">
        <v>136</v>
      </c>
      <c r="D37" s="42">
        <v>0</v>
      </c>
      <c r="E37" s="42">
        <v>8</v>
      </c>
      <c r="F37" s="42">
        <v>2</v>
      </c>
      <c r="G37" s="42">
        <v>37.4</v>
      </c>
      <c r="H37" s="42">
        <v>4.125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6">
        <f t="shared" si="0"/>
        <v>51.525</v>
      </c>
      <c r="P37" s="33">
        <v>29</v>
      </c>
    </row>
    <row r="38" ht="14.25" spans="1:16">
      <c r="A38" s="36">
        <v>30</v>
      </c>
      <c r="B38" s="41">
        <v>15112251</v>
      </c>
      <c r="C38" s="54" t="s">
        <v>137</v>
      </c>
      <c r="D38" s="42">
        <v>0</v>
      </c>
      <c r="E38" s="42">
        <v>8</v>
      </c>
      <c r="F38" s="42">
        <v>2</v>
      </c>
      <c r="G38" s="42">
        <v>36.5</v>
      </c>
      <c r="H38" s="42">
        <v>4.375</v>
      </c>
      <c r="I38" s="42">
        <v>0</v>
      </c>
      <c r="J38" s="42">
        <v>0.5</v>
      </c>
      <c r="K38" s="42">
        <v>0</v>
      </c>
      <c r="L38" s="42">
        <v>0</v>
      </c>
      <c r="M38" s="42">
        <v>0</v>
      </c>
      <c r="N38" s="42">
        <v>0</v>
      </c>
      <c r="O38" s="46">
        <f t="shared" si="0"/>
        <v>51.375</v>
      </c>
      <c r="P38" s="33">
        <v>30</v>
      </c>
    </row>
    <row r="39" ht="14.25" spans="1:16">
      <c r="A39" s="36">
        <v>31</v>
      </c>
      <c r="B39" s="41">
        <v>15111959</v>
      </c>
      <c r="C39" s="54" t="s">
        <v>138</v>
      </c>
      <c r="D39" s="44">
        <v>1</v>
      </c>
      <c r="E39" s="42">
        <v>8</v>
      </c>
      <c r="F39" s="42">
        <v>2</v>
      </c>
      <c r="G39" s="42">
        <v>35.2</v>
      </c>
      <c r="H39" s="42">
        <v>4.25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6">
        <f t="shared" si="0"/>
        <v>50.45</v>
      </c>
      <c r="P39" s="33">
        <v>31</v>
      </c>
    </row>
    <row r="40" ht="14.25" spans="1:16">
      <c r="A40" s="36">
        <v>32</v>
      </c>
      <c r="B40" s="41">
        <v>15155593</v>
      </c>
      <c r="C40" s="54" t="s">
        <v>139</v>
      </c>
      <c r="D40" s="42">
        <v>1</v>
      </c>
      <c r="E40" s="42">
        <v>8</v>
      </c>
      <c r="F40" s="42">
        <v>2</v>
      </c>
      <c r="G40" s="42">
        <v>32.9</v>
      </c>
      <c r="H40" s="42">
        <v>4</v>
      </c>
      <c r="I40" s="42">
        <v>0</v>
      </c>
      <c r="J40" s="42">
        <v>0</v>
      </c>
      <c r="K40" s="42">
        <v>0</v>
      </c>
      <c r="L40" s="42">
        <v>0</v>
      </c>
      <c r="M40" s="42">
        <v>2.5</v>
      </c>
      <c r="N40" s="42">
        <v>0</v>
      </c>
      <c r="O40" s="46">
        <f t="shared" si="0"/>
        <v>50.4</v>
      </c>
      <c r="P40" s="33">
        <v>32</v>
      </c>
    </row>
    <row r="41" ht="14.25" spans="1:16">
      <c r="A41" s="36">
        <v>33</v>
      </c>
      <c r="B41" s="41">
        <v>15155542</v>
      </c>
      <c r="C41" s="54" t="s">
        <v>140</v>
      </c>
      <c r="D41" s="44">
        <v>0</v>
      </c>
      <c r="E41" s="42">
        <v>8</v>
      </c>
      <c r="F41" s="42">
        <v>2</v>
      </c>
      <c r="G41" s="42">
        <v>36.6</v>
      </c>
      <c r="H41" s="42">
        <v>3.7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6">
        <f t="shared" si="0"/>
        <v>50.3</v>
      </c>
      <c r="P41" s="33">
        <v>33</v>
      </c>
    </row>
    <row r="42" ht="14.25" spans="1:16">
      <c r="A42" s="36">
        <v>34</v>
      </c>
      <c r="B42" s="37">
        <v>15112727</v>
      </c>
      <c r="C42" s="53" t="s">
        <v>141</v>
      </c>
      <c r="D42" s="21">
        <v>0</v>
      </c>
      <c r="E42" s="21">
        <v>8</v>
      </c>
      <c r="F42" s="21">
        <v>2</v>
      </c>
      <c r="G42" s="39">
        <v>35.3</v>
      </c>
      <c r="H42" s="40">
        <v>3.875</v>
      </c>
      <c r="I42" s="21">
        <v>0</v>
      </c>
      <c r="J42" s="21">
        <v>0</v>
      </c>
      <c r="K42" s="21">
        <v>0</v>
      </c>
      <c r="L42" s="21">
        <v>0</v>
      </c>
      <c r="M42" s="21">
        <v>1</v>
      </c>
      <c r="N42" s="33">
        <v>0</v>
      </c>
      <c r="O42" s="33">
        <f t="shared" si="0"/>
        <v>50.175</v>
      </c>
      <c r="P42" s="33">
        <v>34</v>
      </c>
    </row>
    <row r="43" ht="14.25" spans="1:16">
      <c r="A43" s="36">
        <v>35</v>
      </c>
      <c r="B43" s="37">
        <v>15112482</v>
      </c>
      <c r="C43" s="53" t="s">
        <v>142</v>
      </c>
      <c r="D43" s="21">
        <v>0</v>
      </c>
      <c r="E43" s="21">
        <v>8</v>
      </c>
      <c r="F43" s="21">
        <v>2</v>
      </c>
      <c r="G43" s="39">
        <v>36.2</v>
      </c>
      <c r="H43" s="40">
        <v>3.7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33">
        <v>0</v>
      </c>
      <c r="O43" s="33">
        <f t="shared" si="0"/>
        <v>49.9</v>
      </c>
      <c r="P43" s="33">
        <v>35</v>
      </c>
    </row>
    <row r="44" ht="14.25" spans="1:16">
      <c r="A44" s="36">
        <v>36</v>
      </c>
      <c r="B44" s="41">
        <v>15154418</v>
      </c>
      <c r="C44" s="54" t="s">
        <v>143</v>
      </c>
      <c r="D44" s="44">
        <v>0</v>
      </c>
      <c r="E44" s="44">
        <v>8</v>
      </c>
      <c r="F44" s="44">
        <v>2</v>
      </c>
      <c r="G44" s="44">
        <v>35.3</v>
      </c>
      <c r="H44" s="44">
        <v>4.125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46">
        <f t="shared" si="0"/>
        <v>49.425</v>
      </c>
      <c r="P44" s="33">
        <v>36</v>
      </c>
    </row>
    <row r="45" ht="14.25" spans="1:16">
      <c r="A45" s="36">
        <v>37</v>
      </c>
      <c r="B45" s="37">
        <v>15112871</v>
      </c>
      <c r="C45" s="53" t="s">
        <v>144</v>
      </c>
      <c r="D45" s="21">
        <v>0</v>
      </c>
      <c r="E45" s="21">
        <v>7</v>
      </c>
      <c r="F45" s="21">
        <v>2</v>
      </c>
      <c r="G45" s="39">
        <v>35.8</v>
      </c>
      <c r="H45" s="40">
        <v>4.575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33">
        <v>0</v>
      </c>
      <c r="O45" s="33">
        <f t="shared" si="0"/>
        <v>49.375</v>
      </c>
      <c r="P45" s="33">
        <v>37</v>
      </c>
    </row>
    <row r="46" ht="14.25" spans="1:16">
      <c r="A46" s="36">
        <v>38</v>
      </c>
      <c r="B46" s="42">
        <v>15153705</v>
      </c>
      <c r="C46" s="42" t="s">
        <v>145</v>
      </c>
      <c r="D46" s="44">
        <v>0</v>
      </c>
      <c r="E46" s="42">
        <v>8</v>
      </c>
      <c r="F46" s="42">
        <v>2</v>
      </c>
      <c r="G46" s="42">
        <v>34.9</v>
      </c>
      <c r="H46" s="42">
        <v>4.225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6">
        <f t="shared" si="0"/>
        <v>49.125</v>
      </c>
      <c r="P46" s="33">
        <v>38</v>
      </c>
    </row>
    <row r="47" ht="14.25" spans="1:16">
      <c r="A47" s="36">
        <v>39</v>
      </c>
      <c r="B47" s="37">
        <v>15115395</v>
      </c>
      <c r="C47" s="53" t="s">
        <v>146</v>
      </c>
      <c r="D47" s="21">
        <v>0</v>
      </c>
      <c r="E47" s="21">
        <v>7</v>
      </c>
      <c r="F47" s="21">
        <v>2</v>
      </c>
      <c r="G47" s="39">
        <v>32.4</v>
      </c>
      <c r="H47" s="40">
        <v>4.175</v>
      </c>
      <c r="I47" s="21">
        <v>0</v>
      </c>
      <c r="J47" s="21">
        <v>0</v>
      </c>
      <c r="K47" s="21">
        <v>0</v>
      </c>
      <c r="L47" s="21">
        <v>0</v>
      </c>
      <c r="M47" s="21">
        <v>3.5</v>
      </c>
      <c r="N47" s="33">
        <v>0</v>
      </c>
      <c r="O47" s="33">
        <f t="shared" si="0"/>
        <v>49.075</v>
      </c>
      <c r="P47" s="33">
        <v>39</v>
      </c>
    </row>
    <row r="48" ht="14.25" spans="1:16">
      <c r="A48" s="36">
        <v>40</v>
      </c>
      <c r="B48" s="42">
        <v>15112057</v>
      </c>
      <c r="C48" s="42" t="s">
        <v>147</v>
      </c>
      <c r="D48" s="44">
        <v>0</v>
      </c>
      <c r="E48" s="42">
        <v>8</v>
      </c>
      <c r="F48" s="42">
        <v>2</v>
      </c>
      <c r="G48" s="42">
        <v>35.1</v>
      </c>
      <c r="H48" s="42">
        <v>3.875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2">
        <v>0</v>
      </c>
      <c r="O48" s="46">
        <f t="shared" si="0"/>
        <v>48.975</v>
      </c>
      <c r="P48" s="33">
        <v>40</v>
      </c>
    </row>
    <row r="49" ht="14.25" spans="1:16">
      <c r="A49" s="36">
        <v>41</v>
      </c>
      <c r="B49" s="37">
        <v>15112568</v>
      </c>
      <c r="C49" s="53" t="s">
        <v>148</v>
      </c>
      <c r="D49" s="21">
        <v>0</v>
      </c>
      <c r="E49" s="21">
        <v>8</v>
      </c>
      <c r="F49" s="21">
        <v>2</v>
      </c>
      <c r="G49" s="39">
        <v>34.8</v>
      </c>
      <c r="H49" s="40">
        <v>4.075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33">
        <v>0</v>
      </c>
      <c r="O49" s="33">
        <f t="shared" si="0"/>
        <v>48.875</v>
      </c>
      <c r="P49" s="33">
        <v>41</v>
      </c>
    </row>
    <row r="50" ht="14.25" spans="1:16">
      <c r="A50" s="36">
        <v>42</v>
      </c>
      <c r="B50" s="42">
        <v>15154073</v>
      </c>
      <c r="C50" s="42" t="s">
        <v>149</v>
      </c>
      <c r="D50" s="44">
        <v>0</v>
      </c>
      <c r="E50" s="42">
        <v>8</v>
      </c>
      <c r="F50" s="42">
        <v>2</v>
      </c>
      <c r="G50" s="42">
        <v>34.5</v>
      </c>
      <c r="H50" s="42">
        <v>4.05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6">
        <f t="shared" si="0"/>
        <v>48.55</v>
      </c>
      <c r="P50" s="33">
        <v>42</v>
      </c>
    </row>
    <row r="51" ht="14.25" spans="1:16">
      <c r="A51" s="36">
        <v>43</v>
      </c>
      <c r="B51" s="37">
        <v>15112307</v>
      </c>
      <c r="C51" s="53" t="s">
        <v>150</v>
      </c>
      <c r="D51" s="21">
        <v>0</v>
      </c>
      <c r="E51" s="21">
        <v>8</v>
      </c>
      <c r="F51" s="21">
        <v>2</v>
      </c>
      <c r="G51" s="39">
        <v>33.2</v>
      </c>
      <c r="H51" s="40">
        <v>3.875</v>
      </c>
      <c r="I51" s="21">
        <v>0</v>
      </c>
      <c r="J51" s="21">
        <v>0.5</v>
      </c>
      <c r="K51" s="21">
        <v>0.6</v>
      </c>
      <c r="L51" s="21">
        <v>0</v>
      </c>
      <c r="M51" s="21">
        <v>0</v>
      </c>
      <c r="N51" s="33">
        <v>0</v>
      </c>
      <c r="O51" s="33">
        <f t="shared" si="0"/>
        <v>48.175</v>
      </c>
      <c r="P51" s="33">
        <v>43</v>
      </c>
    </row>
    <row r="52" ht="14.25" spans="1:16">
      <c r="A52" s="36">
        <v>44</v>
      </c>
      <c r="B52" s="37">
        <v>15112548</v>
      </c>
      <c r="C52" s="53" t="s">
        <v>151</v>
      </c>
      <c r="D52" s="21">
        <v>0</v>
      </c>
      <c r="E52" s="21">
        <v>8</v>
      </c>
      <c r="F52" s="21">
        <v>2</v>
      </c>
      <c r="G52" s="39">
        <v>34.5</v>
      </c>
      <c r="H52" s="40">
        <v>3.675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33">
        <v>0</v>
      </c>
      <c r="O52" s="33">
        <f t="shared" si="0"/>
        <v>48.175</v>
      </c>
      <c r="P52" s="33">
        <v>44</v>
      </c>
    </row>
    <row r="53" ht="14.25" spans="1:16">
      <c r="A53" s="36">
        <v>45</v>
      </c>
      <c r="B53" s="42">
        <v>15111880</v>
      </c>
      <c r="C53" s="42" t="s">
        <v>152</v>
      </c>
      <c r="D53" s="44">
        <v>0</v>
      </c>
      <c r="E53" s="42">
        <v>8</v>
      </c>
      <c r="F53" s="42">
        <v>2</v>
      </c>
      <c r="G53" s="42">
        <v>34</v>
      </c>
      <c r="H53" s="42">
        <v>3.975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6">
        <f t="shared" si="0"/>
        <v>47.975</v>
      </c>
      <c r="P53" s="33">
        <v>45</v>
      </c>
    </row>
    <row r="54" ht="14.25" spans="1:16">
      <c r="A54" s="36">
        <v>46</v>
      </c>
      <c r="B54" s="42">
        <v>15115918</v>
      </c>
      <c r="C54" s="42" t="s">
        <v>153</v>
      </c>
      <c r="D54" s="44">
        <v>0</v>
      </c>
      <c r="E54" s="42">
        <v>8</v>
      </c>
      <c r="F54" s="42">
        <v>2</v>
      </c>
      <c r="G54" s="42">
        <v>32.5</v>
      </c>
      <c r="H54" s="42">
        <v>4.125</v>
      </c>
      <c r="I54" s="42">
        <v>0</v>
      </c>
      <c r="J54" s="42">
        <v>0</v>
      </c>
      <c r="K54" s="42">
        <v>0</v>
      </c>
      <c r="L54" s="42">
        <v>0</v>
      </c>
      <c r="M54" s="42">
        <v>1</v>
      </c>
      <c r="N54" s="42">
        <v>0</v>
      </c>
      <c r="O54" s="46">
        <f t="shared" si="0"/>
        <v>47.625</v>
      </c>
      <c r="P54" s="33">
        <v>46</v>
      </c>
    </row>
    <row r="55" ht="14.25" spans="1:16">
      <c r="A55" s="36">
        <v>47</v>
      </c>
      <c r="B55" s="37">
        <v>15155516</v>
      </c>
      <c r="C55" s="53" t="s">
        <v>154</v>
      </c>
      <c r="D55" s="21">
        <v>0</v>
      </c>
      <c r="E55" s="21">
        <v>8</v>
      </c>
      <c r="F55" s="21">
        <v>2</v>
      </c>
      <c r="G55" s="39">
        <v>32</v>
      </c>
      <c r="H55" s="40">
        <v>4</v>
      </c>
      <c r="I55" s="21">
        <v>0</v>
      </c>
      <c r="J55" s="21">
        <v>0</v>
      </c>
      <c r="K55" s="21">
        <v>0.5</v>
      </c>
      <c r="L55" s="21">
        <v>0</v>
      </c>
      <c r="M55" s="21">
        <v>1</v>
      </c>
      <c r="N55" s="33">
        <v>0</v>
      </c>
      <c r="O55" s="33">
        <f t="shared" si="0"/>
        <v>47.5</v>
      </c>
      <c r="P55" s="33">
        <v>47</v>
      </c>
    </row>
    <row r="56" ht="14.25" spans="1:16">
      <c r="A56" s="36">
        <v>48</v>
      </c>
      <c r="B56" s="41">
        <v>15111958</v>
      </c>
      <c r="C56" s="54" t="s">
        <v>155</v>
      </c>
      <c r="D56" s="44">
        <v>0</v>
      </c>
      <c r="E56" s="42">
        <v>8</v>
      </c>
      <c r="F56" s="42">
        <v>2</v>
      </c>
      <c r="G56" s="42">
        <v>32.6</v>
      </c>
      <c r="H56" s="42">
        <v>4.35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6">
        <f t="shared" si="0"/>
        <v>46.95</v>
      </c>
      <c r="P56" s="33">
        <v>48</v>
      </c>
    </row>
    <row r="57" ht="14.25" spans="1:16">
      <c r="A57" s="36">
        <v>49</v>
      </c>
      <c r="B57" s="37">
        <v>15153696</v>
      </c>
      <c r="C57" s="53" t="s">
        <v>156</v>
      </c>
      <c r="D57" s="21">
        <v>0</v>
      </c>
      <c r="E57" s="21">
        <v>8</v>
      </c>
      <c r="F57" s="21">
        <v>2</v>
      </c>
      <c r="G57" s="39">
        <v>33.3</v>
      </c>
      <c r="H57" s="40">
        <v>3.6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33">
        <v>0</v>
      </c>
      <c r="O57" s="33">
        <f t="shared" si="0"/>
        <v>46.9</v>
      </c>
      <c r="P57" s="33">
        <v>49</v>
      </c>
    </row>
    <row r="58" ht="14.25" spans="1:16">
      <c r="A58" s="36">
        <v>50</v>
      </c>
      <c r="B58" s="41">
        <v>15112324</v>
      </c>
      <c r="C58" s="54" t="s">
        <v>157</v>
      </c>
      <c r="D58" s="44">
        <v>0</v>
      </c>
      <c r="E58" s="42">
        <v>8</v>
      </c>
      <c r="F58" s="42">
        <v>2</v>
      </c>
      <c r="G58" s="42">
        <v>31.9</v>
      </c>
      <c r="H58" s="42">
        <v>4.4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6">
        <f t="shared" si="0"/>
        <v>46.3</v>
      </c>
      <c r="P58" s="33">
        <v>50</v>
      </c>
    </row>
    <row r="59" ht="14.25" spans="1:16">
      <c r="A59" s="36">
        <v>51</v>
      </c>
      <c r="B59" s="37">
        <v>15154225</v>
      </c>
      <c r="C59" s="53" t="s">
        <v>158</v>
      </c>
      <c r="D59" s="21">
        <v>0</v>
      </c>
      <c r="E59" s="21">
        <v>8</v>
      </c>
      <c r="F59" s="21">
        <v>2</v>
      </c>
      <c r="G59" s="39">
        <v>32.5</v>
      </c>
      <c r="H59" s="40">
        <v>3.775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33">
        <v>0</v>
      </c>
      <c r="O59" s="33">
        <f t="shared" si="0"/>
        <v>46.275</v>
      </c>
      <c r="P59" s="33">
        <v>51</v>
      </c>
    </row>
    <row r="60" ht="14.25" spans="1:16">
      <c r="A60" s="36">
        <v>52</v>
      </c>
      <c r="B60" s="41">
        <v>15115393</v>
      </c>
      <c r="C60" s="54" t="s">
        <v>159</v>
      </c>
      <c r="D60" s="44">
        <v>0</v>
      </c>
      <c r="E60" s="42">
        <v>8</v>
      </c>
      <c r="F60" s="42">
        <v>2</v>
      </c>
      <c r="G60" s="42">
        <v>31.8</v>
      </c>
      <c r="H60" s="42">
        <v>3.575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6">
        <f t="shared" si="0"/>
        <v>45.375</v>
      </c>
      <c r="P60" s="33">
        <v>52</v>
      </c>
    </row>
    <row r="61" ht="14.25" spans="1:16">
      <c r="A61" s="36">
        <v>53</v>
      </c>
      <c r="B61" s="41">
        <v>15116090</v>
      </c>
      <c r="C61" s="54" t="s">
        <v>160</v>
      </c>
      <c r="D61" s="44">
        <v>0</v>
      </c>
      <c r="E61" s="42">
        <v>8</v>
      </c>
      <c r="F61" s="42">
        <v>2</v>
      </c>
      <c r="G61" s="42">
        <v>31.7</v>
      </c>
      <c r="H61" s="42">
        <v>3.4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6">
        <f t="shared" si="0"/>
        <v>45.1</v>
      </c>
      <c r="P61" s="33">
        <v>53</v>
      </c>
    </row>
    <row r="62" ht="14.25" spans="1:16">
      <c r="A62" s="36">
        <v>54</v>
      </c>
      <c r="B62" s="37">
        <v>15115330</v>
      </c>
      <c r="C62" s="53" t="s">
        <v>161</v>
      </c>
      <c r="D62" s="21">
        <v>0</v>
      </c>
      <c r="E62" s="21">
        <v>8</v>
      </c>
      <c r="F62" s="21">
        <v>2</v>
      </c>
      <c r="G62" s="39">
        <v>31.1</v>
      </c>
      <c r="H62" s="40">
        <v>3.925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33">
        <v>0</v>
      </c>
      <c r="O62" s="33">
        <f t="shared" si="0"/>
        <v>45.025</v>
      </c>
      <c r="P62" s="33">
        <v>54</v>
      </c>
    </row>
    <row r="63" ht="14.25" spans="1:16">
      <c r="A63" s="36">
        <v>55</v>
      </c>
      <c r="B63" s="42">
        <v>15112392</v>
      </c>
      <c r="C63" s="42" t="s">
        <v>162</v>
      </c>
      <c r="D63" s="44">
        <v>0</v>
      </c>
      <c r="E63" s="42">
        <v>8</v>
      </c>
      <c r="F63" s="42">
        <v>2</v>
      </c>
      <c r="G63" s="42">
        <v>31.3</v>
      </c>
      <c r="H63" s="42">
        <v>3.625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46">
        <f t="shared" si="0"/>
        <v>44.925</v>
      </c>
      <c r="P63" s="33">
        <v>55</v>
      </c>
    </row>
    <row r="64" ht="14.25" spans="1:16">
      <c r="A64" s="36">
        <v>56</v>
      </c>
      <c r="B64" s="37">
        <v>15112837</v>
      </c>
      <c r="C64" s="53" t="s">
        <v>163</v>
      </c>
      <c r="D64" s="21">
        <v>0</v>
      </c>
      <c r="E64" s="21">
        <v>7</v>
      </c>
      <c r="F64" s="21">
        <v>2</v>
      </c>
      <c r="G64" s="39">
        <v>31.5</v>
      </c>
      <c r="H64" s="40">
        <v>3.875</v>
      </c>
      <c r="I64" s="21">
        <v>0</v>
      </c>
      <c r="J64" s="21">
        <v>0.5</v>
      </c>
      <c r="K64" s="21">
        <v>0</v>
      </c>
      <c r="L64" s="21">
        <v>0</v>
      </c>
      <c r="M64" s="21">
        <v>0</v>
      </c>
      <c r="N64" s="33">
        <v>0</v>
      </c>
      <c r="O64" s="33">
        <f t="shared" si="0"/>
        <v>44.875</v>
      </c>
      <c r="P64" s="33">
        <v>56</v>
      </c>
    </row>
    <row r="65" ht="14.25" spans="1:16">
      <c r="A65" s="36">
        <v>57</v>
      </c>
      <c r="B65" s="41">
        <v>15112418</v>
      </c>
      <c r="C65" s="54" t="s">
        <v>164</v>
      </c>
      <c r="D65" s="44">
        <v>0</v>
      </c>
      <c r="E65" s="42">
        <v>8</v>
      </c>
      <c r="F65" s="42">
        <v>2</v>
      </c>
      <c r="G65" s="42">
        <v>31.1</v>
      </c>
      <c r="H65" s="42">
        <v>3.725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6">
        <f t="shared" si="0"/>
        <v>44.825</v>
      </c>
      <c r="P65" s="33">
        <v>57</v>
      </c>
    </row>
    <row r="66" ht="14.25" spans="1:16">
      <c r="A66" s="36">
        <v>58</v>
      </c>
      <c r="B66" s="41">
        <v>15154582</v>
      </c>
      <c r="C66" s="54" t="s">
        <v>165</v>
      </c>
      <c r="D66" s="44">
        <v>0</v>
      </c>
      <c r="E66" s="42">
        <v>8</v>
      </c>
      <c r="F66" s="42">
        <v>2</v>
      </c>
      <c r="G66" s="42">
        <v>30.6</v>
      </c>
      <c r="H66" s="42">
        <v>3.975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  <c r="N66" s="42">
        <v>0</v>
      </c>
      <c r="O66" s="46">
        <f t="shared" si="0"/>
        <v>44.575</v>
      </c>
      <c r="P66" s="33">
        <v>58</v>
      </c>
    </row>
    <row r="67" ht="14.25" spans="1:16">
      <c r="A67" s="36">
        <v>59</v>
      </c>
      <c r="B67" s="41">
        <v>15116089</v>
      </c>
      <c r="C67" s="54" t="s">
        <v>166</v>
      </c>
      <c r="D67" s="44">
        <v>0</v>
      </c>
      <c r="E67" s="42">
        <v>8</v>
      </c>
      <c r="F67" s="42">
        <v>2</v>
      </c>
      <c r="G67" s="42">
        <v>31.3</v>
      </c>
      <c r="H67" s="42">
        <v>3.025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6">
        <f t="shared" si="0"/>
        <v>44.325</v>
      </c>
      <c r="P67" s="33">
        <v>59</v>
      </c>
    </row>
    <row r="68" ht="14.25" spans="1:16">
      <c r="A68" s="36">
        <v>60</v>
      </c>
      <c r="B68" s="37">
        <v>15154193</v>
      </c>
      <c r="C68" s="53" t="s">
        <v>167</v>
      </c>
      <c r="D68" s="21">
        <v>0</v>
      </c>
      <c r="E68" s="21">
        <v>8</v>
      </c>
      <c r="F68" s="21">
        <v>2</v>
      </c>
      <c r="G68" s="39">
        <v>30.6</v>
      </c>
      <c r="H68" s="40">
        <v>3.525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33">
        <v>0</v>
      </c>
      <c r="O68" s="33">
        <f t="shared" si="0"/>
        <v>44.125</v>
      </c>
      <c r="P68" s="33">
        <v>60</v>
      </c>
    </row>
    <row r="69" ht="14.25" spans="1:16">
      <c r="A69" s="36">
        <v>61</v>
      </c>
      <c r="B69" s="37">
        <v>15153726</v>
      </c>
      <c r="C69" s="53" t="s">
        <v>168</v>
      </c>
      <c r="D69" s="21">
        <v>0</v>
      </c>
      <c r="E69" s="21">
        <v>8</v>
      </c>
      <c r="F69" s="21">
        <v>2</v>
      </c>
      <c r="G69" s="39">
        <v>31.1</v>
      </c>
      <c r="H69" s="40">
        <v>3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33">
        <v>0</v>
      </c>
      <c r="O69" s="33">
        <f t="shared" si="0"/>
        <v>44.1</v>
      </c>
      <c r="P69" s="33">
        <v>61</v>
      </c>
    </row>
    <row r="70" ht="14.25" spans="1:16">
      <c r="A70" s="36">
        <v>62</v>
      </c>
      <c r="B70" s="41">
        <v>15115381</v>
      </c>
      <c r="C70" s="54" t="s">
        <v>169</v>
      </c>
      <c r="D70" s="44">
        <v>0</v>
      </c>
      <c r="E70" s="42">
        <v>7.5</v>
      </c>
      <c r="F70" s="42">
        <v>2</v>
      </c>
      <c r="G70" s="42">
        <v>30.8</v>
      </c>
      <c r="H70" s="42">
        <v>3.8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6">
        <f t="shared" si="0"/>
        <v>44.1</v>
      </c>
      <c r="P70" s="33">
        <v>62</v>
      </c>
    </row>
    <row r="71" ht="14.25" spans="1:16">
      <c r="A71" s="36">
        <v>63</v>
      </c>
      <c r="B71" s="37">
        <v>15115338</v>
      </c>
      <c r="C71" s="53" t="s">
        <v>170</v>
      </c>
      <c r="D71" s="21">
        <v>0</v>
      </c>
      <c r="E71" s="21">
        <v>8</v>
      </c>
      <c r="F71" s="21">
        <v>2</v>
      </c>
      <c r="G71" s="39">
        <v>29.7</v>
      </c>
      <c r="H71" s="40">
        <v>4.3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33">
        <v>0</v>
      </c>
      <c r="O71" s="33">
        <f t="shared" si="0"/>
        <v>44</v>
      </c>
      <c r="P71" s="33">
        <v>63</v>
      </c>
    </row>
    <row r="72" ht="14.25" spans="1:16">
      <c r="A72" s="36">
        <v>64</v>
      </c>
      <c r="B72" s="41">
        <v>15115350</v>
      </c>
      <c r="C72" s="54" t="s">
        <v>171</v>
      </c>
      <c r="D72" s="44">
        <v>0</v>
      </c>
      <c r="E72" s="42">
        <v>3</v>
      </c>
      <c r="F72" s="42">
        <v>2</v>
      </c>
      <c r="G72" s="42">
        <v>33</v>
      </c>
      <c r="H72" s="42">
        <v>3.675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6">
        <f t="shared" si="0"/>
        <v>41.675</v>
      </c>
      <c r="P72" s="33">
        <v>64</v>
      </c>
    </row>
    <row r="73" ht="14.25" spans="1:16">
      <c r="A73" s="36">
        <v>65</v>
      </c>
      <c r="B73" s="42">
        <v>15112806</v>
      </c>
      <c r="C73" s="42" t="s">
        <v>172</v>
      </c>
      <c r="D73" s="44">
        <v>0</v>
      </c>
      <c r="E73" s="42">
        <v>7.5</v>
      </c>
      <c r="F73" s="42">
        <v>2</v>
      </c>
      <c r="G73" s="42">
        <v>27.4</v>
      </c>
      <c r="H73" s="42">
        <v>3.775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6">
        <f t="shared" ref="O73:O89" si="1">SUM(D73:N73)</f>
        <v>40.675</v>
      </c>
      <c r="P73" s="33">
        <v>65</v>
      </c>
    </row>
    <row r="74" ht="14.25" spans="1:16">
      <c r="A74" s="36">
        <v>66</v>
      </c>
      <c r="B74" s="37">
        <v>15153398</v>
      </c>
      <c r="C74" s="53" t="s">
        <v>173</v>
      </c>
      <c r="D74" s="21">
        <v>0</v>
      </c>
      <c r="E74" s="21">
        <v>3</v>
      </c>
      <c r="F74" s="21">
        <v>2</v>
      </c>
      <c r="G74" s="39">
        <v>32</v>
      </c>
      <c r="H74" s="40">
        <v>3.65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33">
        <v>0</v>
      </c>
      <c r="O74" s="33">
        <f t="shared" si="1"/>
        <v>40.65</v>
      </c>
      <c r="P74" s="33">
        <v>66</v>
      </c>
    </row>
    <row r="75" ht="14.25" spans="1:16">
      <c r="A75" s="36">
        <v>67</v>
      </c>
      <c r="B75" s="41">
        <v>15112764</v>
      </c>
      <c r="C75" s="54" t="s">
        <v>174</v>
      </c>
      <c r="D75" s="44">
        <v>0</v>
      </c>
      <c r="E75" s="42">
        <v>0</v>
      </c>
      <c r="F75" s="42">
        <v>2</v>
      </c>
      <c r="G75" s="42">
        <v>31.2</v>
      </c>
      <c r="H75" s="42">
        <v>4.25</v>
      </c>
      <c r="I75" s="42">
        <v>0</v>
      </c>
      <c r="J75" s="42">
        <v>0.5</v>
      </c>
      <c r="K75" s="42">
        <v>0</v>
      </c>
      <c r="L75" s="42">
        <v>0</v>
      </c>
      <c r="M75" s="47">
        <v>1</v>
      </c>
      <c r="N75" s="42">
        <v>0</v>
      </c>
      <c r="O75" s="46">
        <f t="shared" si="1"/>
        <v>38.95</v>
      </c>
      <c r="P75" s="33">
        <v>67</v>
      </c>
    </row>
    <row r="76" ht="14.25" spans="1:16">
      <c r="A76" s="36">
        <v>68</v>
      </c>
      <c r="B76" s="42">
        <v>15154129</v>
      </c>
      <c r="C76" s="42" t="s">
        <v>175</v>
      </c>
      <c r="D76" s="44">
        <v>0</v>
      </c>
      <c r="E76" s="42">
        <v>1</v>
      </c>
      <c r="F76" s="42">
        <v>2</v>
      </c>
      <c r="G76" s="42">
        <v>31.2</v>
      </c>
      <c r="H76" s="42">
        <v>4.2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46">
        <f t="shared" si="1"/>
        <v>38.4</v>
      </c>
      <c r="P76" s="33">
        <v>68</v>
      </c>
    </row>
    <row r="77" ht="14.25" spans="1:16">
      <c r="A77" s="36">
        <v>69</v>
      </c>
      <c r="B77" s="41">
        <v>15115835</v>
      </c>
      <c r="C77" s="54" t="s">
        <v>176</v>
      </c>
      <c r="D77" s="44">
        <v>0</v>
      </c>
      <c r="E77" s="42">
        <v>4</v>
      </c>
      <c r="F77" s="42">
        <v>2</v>
      </c>
      <c r="G77" s="42">
        <v>27.3</v>
      </c>
      <c r="H77" s="42">
        <v>3.75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46">
        <f t="shared" si="1"/>
        <v>37.05</v>
      </c>
      <c r="P77" s="33">
        <v>69</v>
      </c>
    </row>
    <row r="78" ht="14.25" spans="1:16">
      <c r="A78" s="36">
        <v>70</v>
      </c>
      <c r="B78" s="37">
        <v>15112452</v>
      </c>
      <c r="C78" s="53" t="s">
        <v>177</v>
      </c>
      <c r="D78" s="21">
        <v>0</v>
      </c>
      <c r="E78" s="21">
        <v>3</v>
      </c>
      <c r="F78" s="21">
        <v>2</v>
      </c>
      <c r="G78" s="39">
        <v>28.3</v>
      </c>
      <c r="H78" s="40">
        <v>3.65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33">
        <v>0</v>
      </c>
      <c r="O78" s="33">
        <f t="shared" si="1"/>
        <v>36.95</v>
      </c>
      <c r="P78" s="33">
        <v>70</v>
      </c>
    </row>
    <row r="79" ht="14.25" spans="1:16">
      <c r="A79" s="36">
        <v>71</v>
      </c>
      <c r="B79" s="37">
        <v>15112333</v>
      </c>
      <c r="C79" s="53" t="s">
        <v>178</v>
      </c>
      <c r="D79" s="21">
        <v>0</v>
      </c>
      <c r="E79" s="21">
        <v>2</v>
      </c>
      <c r="F79" s="21">
        <v>2</v>
      </c>
      <c r="G79" s="39">
        <v>28.7</v>
      </c>
      <c r="H79" s="40">
        <v>3.675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33">
        <v>0</v>
      </c>
      <c r="O79" s="33">
        <f t="shared" si="1"/>
        <v>36.375</v>
      </c>
      <c r="P79" s="33">
        <v>71</v>
      </c>
    </row>
    <row r="80" ht="14.25" spans="1:16">
      <c r="A80" s="36">
        <v>72</v>
      </c>
      <c r="B80" s="37">
        <v>15154870</v>
      </c>
      <c r="C80" s="53" t="s">
        <v>179</v>
      </c>
      <c r="D80" s="21">
        <v>0</v>
      </c>
      <c r="E80" s="21">
        <v>4</v>
      </c>
      <c r="F80" s="21">
        <v>2</v>
      </c>
      <c r="G80" s="39">
        <v>25.6</v>
      </c>
      <c r="H80" s="40">
        <v>3.95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33">
        <v>0</v>
      </c>
      <c r="O80" s="33">
        <f t="shared" si="1"/>
        <v>35.55</v>
      </c>
      <c r="P80" s="33">
        <v>72</v>
      </c>
    </row>
    <row r="81" ht="14.25" spans="1:16">
      <c r="A81" s="36">
        <v>73</v>
      </c>
      <c r="B81" s="41">
        <v>15153597</v>
      </c>
      <c r="C81" s="54" t="s">
        <v>180</v>
      </c>
      <c r="D81" s="44">
        <v>0</v>
      </c>
      <c r="E81" s="42">
        <v>8</v>
      </c>
      <c r="F81" s="42">
        <v>2</v>
      </c>
      <c r="G81" s="42">
        <v>22.2</v>
      </c>
      <c r="H81" s="42">
        <v>3.25</v>
      </c>
      <c r="I81" s="42">
        <v>0</v>
      </c>
      <c r="J81" s="42">
        <v>0</v>
      </c>
      <c r="K81" s="42">
        <v>0</v>
      </c>
      <c r="L81" s="42">
        <v>0</v>
      </c>
      <c r="M81" s="42">
        <v>0</v>
      </c>
      <c r="N81" s="42">
        <v>0</v>
      </c>
      <c r="O81" s="46">
        <f t="shared" si="1"/>
        <v>35.45</v>
      </c>
      <c r="P81" s="33">
        <v>73</v>
      </c>
    </row>
    <row r="82" ht="14.25" spans="1:16">
      <c r="A82" s="36">
        <v>74</v>
      </c>
      <c r="B82" s="41">
        <v>15153161</v>
      </c>
      <c r="C82" s="54" t="s">
        <v>181</v>
      </c>
      <c r="D82" s="44">
        <v>0</v>
      </c>
      <c r="E82" s="42">
        <v>0</v>
      </c>
      <c r="F82" s="42">
        <v>2</v>
      </c>
      <c r="G82" s="42">
        <v>30.4</v>
      </c>
      <c r="H82" s="42">
        <v>3</v>
      </c>
      <c r="I82" s="42">
        <v>0</v>
      </c>
      <c r="J82" s="42">
        <v>0</v>
      </c>
      <c r="K82" s="42">
        <v>0</v>
      </c>
      <c r="L82" s="42">
        <v>0</v>
      </c>
      <c r="M82" s="42">
        <v>0</v>
      </c>
      <c r="N82" s="42">
        <v>0</v>
      </c>
      <c r="O82" s="46">
        <f t="shared" si="1"/>
        <v>35.4</v>
      </c>
      <c r="P82" s="33">
        <v>74</v>
      </c>
    </row>
    <row r="83" ht="14.25" spans="1:16">
      <c r="A83" s="36">
        <v>75</v>
      </c>
      <c r="B83" s="37">
        <v>15112739</v>
      </c>
      <c r="C83" s="53" t="s">
        <v>182</v>
      </c>
      <c r="D83" s="21">
        <v>0</v>
      </c>
      <c r="E83" s="21">
        <v>2</v>
      </c>
      <c r="F83" s="21">
        <v>2</v>
      </c>
      <c r="G83" s="39">
        <v>25.5</v>
      </c>
      <c r="H83" s="40">
        <v>3.875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33">
        <v>0</v>
      </c>
      <c r="O83" s="33">
        <f t="shared" si="1"/>
        <v>33.375</v>
      </c>
      <c r="P83" s="33">
        <v>75</v>
      </c>
    </row>
    <row r="84" ht="14.25" spans="1:16">
      <c r="A84" s="36">
        <v>76</v>
      </c>
      <c r="B84" s="37">
        <v>15112816</v>
      </c>
      <c r="C84" s="53" t="s">
        <v>183</v>
      </c>
      <c r="D84" s="21">
        <v>0</v>
      </c>
      <c r="E84" s="21">
        <v>4</v>
      </c>
      <c r="F84" s="21">
        <v>2</v>
      </c>
      <c r="G84" s="39">
        <v>22.7</v>
      </c>
      <c r="H84" s="40">
        <v>3.75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33">
        <v>0</v>
      </c>
      <c r="O84" s="33">
        <f t="shared" si="1"/>
        <v>32.45</v>
      </c>
      <c r="P84" s="33">
        <v>76</v>
      </c>
    </row>
    <row r="85" ht="14.25" spans="1:16">
      <c r="A85" s="36">
        <v>77</v>
      </c>
      <c r="B85" s="37">
        <v>15155445</v>
      </c>
      <c r="C85" s="53" t="s">
        <v>184</v>
      </c>
      <c r="D85" s="21">
        <v>0</v>
      </c>
      <c r="E85" s="21">
        <v>3</v>
      </c>
      <c r="F85" s="21">
        <v>2</v>
      </c>
      <c r="G85" s="39">
        <v>23.2</v>
      </c>
      <c r="H85" s="40">
        <v>3.2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33">
        <v>0</v>
      </c>
      <c r="O85" s="33">
        <f t="shared" si="1"/>
        <v>31.4</v>
      </c>
      <c r="P85" s="33">
        <v>77</v>
      </c>
    </row>
    <row r="86" ht="14.25" spans="1:16">
      <c r="A86" s="36">
        <v>78</v>
      </c>
      <c r="B86" s="37">
        <v>14152557</v>
      </c>
      <c r="C86" s="53" t="s">
        <v>185</v>
      </c>
      <c r="D86" s="21">
        <v>0</v>
      </c>
      <c r="E86" s="21">
        <v>0</v>
      </c>
      <c r="F86" s="21">
        <v>2</v>
      </c>
      <c r="G86" s="39">
        <v>19.8</v>
      </c>
      <c r="H86" s="40">
        <v>3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33">
        <v>0</v>
      </c>
      <c r="O86" s="33">
        <f t="shared" si="1"/>
        <v>24.8</v>
      </c>
      <c r="P86" s="33">
        <v>78</v>
      </c>
    </row>
    <row r="87" ht="14.25" spans="1:16">
      <c r="A87" s="36">
        <v>79</v>
      </c>
      <c r="B87" s="41">
        <v>15152948</v>
      </c>
      <c r="C87" s="54" t="s">
        <v>186</v>
      </c>
      <c r="D87" s="44">
        <v>0</v>
      </c>
      <c r="E87" s="42">
        <v>0</v>
      </c>
      <c r="F87" s="42">
        <v>2</v>
      </c>
      <c r="G87" s="42">
        <v>18.9</v>
      </c>
      <c r="H87" s="42">
        <v>3.375</v>
      </c>
      <c r="I87" s="42">
        <v>0</v>
      </c>
      <c r="J87" s="42">
        <v>0</v>
      </c>
      <c r="K87" s="42">
        <v>0</v>
      </c>
      <c r="L87" s="42">
        <v>0</v>
      </c>
      <c r="M87" s="42">
        <v>0</v>
      </c>
      <c r="N87" s="42">
        <v>0</v>
      </c>
      <c r="O87" s="46">
        <f t="shared" si="1"/>
        <v>24.275</v>
      </c>
      <c r="P87" s="33">
        <v>79</v>
      </c>
    </row>
    <row r="88" ht="14.25" spans="1:16">
      <c r="A88" s="36">
        <v>80</v>
      </c>
      <c r="B88" s="37">
        <v>15112200</v>
      </c>
      <c r="C88" s="53" t="s">
        <v>187</v>
      </c>
      <c r="D88" s="21">
        <v>0</v>
      </c>
      <c r="E88" s="21">
        <v>0</v>
      </c>
      <c r="F88" s="21">
        <v>2</v>
      </c>
      <c r="G88" s="39">
        <v>13.7</v>
      </c>
      <c r="H88" s="40">
        <v>1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33">
        <v>0</v>
      </c>
      <c r="O88" s="33">
        <f t="shared" si="1"/>
        <v>16.7</v>
      </c>
      <c r="P88" s="33">
        <v>80</v>
      </c>
    </row>
    <row r="89" ht="14.25" spans="1:16">
      <c r="A89" s="36">
        <v>81</v>
      </c>
      <c r="B89" s="37">
        <v>15153825</v>
      </c>
      <c r="C89" s="53" t="s">
        <v>188</v>
      </c>
      <c r="D89" s="21">
        <v>0</v>
      </c>
      <c r="E89" s="21">
        <v>0</v>
      </c>
      <c r="F89" s="21">
        <v>2</v>
      </c>
      <c r="G89" s="39">
        <v>8.7</v>
      </c>
      <c r="H89" s="40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33">
        <v>0</v>
      </c>
      <c r="O89" s="33">
        <f t="shared" si="1"/>
        <v>10.7</v>
      </c>
      <c r="P89" s="33">
        <v>81</v>
      </c>
    </row>
  </sheetData>
  <autoFilter ref="A8:P89">
    <sortState ref="A8:P89">
      <sortCondition ref="O8" descending="1"/>
    </sortState>
  </autoFilter>
  <mergeCells count="24">
    <mergeCell ref="A1:P1"/>
    <mergeCell ref="A2:P2"/>
    <mergeCell ref="A7:C7"/>
    <mergeCell ref="A3:A6"/>
    <mergeCell ref="B3:B6"/>
    <mergeCell ref="C3:C6"/>
    <mergeCell ref="D5:D6"/>
    <mergeCell ref="E5:E6"/>
    <mergeCell ref="F5:F6"/>
    <mergeCell ref="G3:G4"/>
    <mergeCell ref="G5:G6"/>
    <mergeCell ref="H5:H6"/>
    <mergeCell ref="I5:I6"/>
    <mergeCell ref="J5:J6"/>
    <mergeCell ref="K5:K6"/>
    <mergeCell ref="L5:L6"/>
    <mergeCell ref="M5:M6"/>
    <mergeCell ref="N5:N6"/>
    <mergeCell ref="O3:O6"/>
    <mergeCell ref="P3:P6"/>
    <mergeCell ref="D3:F4"/>
    <mergeCell ref="J3:L4"/>
    <mergeCell ref="H3:I4"/>
    <mergeCell ref="M3:N4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6"/>
  <sheetViews>
    <sheetView tabSelected="1" workbookViewId="0">
      <selection activeCell="Q10" sqref="Q10"/>
    </sheetView>
  </sheetViews>
  <sheetFormatPr defaultColWidth="9" defaultRowHeight="13.5"/>
  <cols>
    <col min="1" max="1" width="9" style="2"/>
    <col min="2" max="2" width="9.375" style="2"/>
    <col min="3" max="16384" width="9" style="2"/>
  </cols>
  <sheetData>
    <row r="1" ht="18.75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4.25" spans="1:16">
      <c r="A2" s="4"/>
      <c r="B2" s="5" t="s">
        <v>189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4"/>
    </row>
    <row r="3" spans="1:16">
      <c r="A3" s="6" t="s">
        <v>2</v>
      </c>
      <c r="B3" s="7" t="s">
        <v>3</v>
      </c>
      <c r="C3" s="7" t="s">
        <v>4</v>
      </c>
      <c r="D3" s="8" t="s">
        <v>5</v>
      </c>
      <c r="E3" s="9"/>
      <c r="F3" s="9"/>
      <c r="G3" s="10" t="s">
        <v>6</v>
      </c>
      <c r="H3" s="10" t="s">
        <v>7</v>
      </c>
      <c r="I3" s="10"/>
      <c r="J3" s="10" t="s">
        <v>8</v>
      </c>
      <c r="K3" s="10"/>
      <c r="L3" s="10"/>
      <c r="M3" s="10" t="s">
        <v>9</v>
      </c>
      <c r="N3" s="10"/>
      <c r="O3" s="8" t="s">
        <v>10</v>
      </c>
      <c r="P3" s="25" t="s">
        <v>11</v>
      </c>
    </row>
    <row r="4" spans="1:16">
      <c r="A4" s="6"/>
      <c r="B4" s="11"/>
      <c r="C4" s="11"/>
      <c r="D4" s="12"/>
      <c r="E4" s="13"/>
      <c r="F4" s="13"/>
      <c r="G4" s="14"/>
      <c r="H4" s="10"/>
      <c r="I4" s="10"/>
      <c r="J4" s="10"/>
      <c r="K4" s="10"/>
      <c r="L4" s="10"/>
      <c r="M4" s="10"/>
      <c r="N4" s="10"/>
      <c r="O4" s="26"/>
      <c r="P4" s="27"/>
    </row>
    <row r="5" spans="1:16">
      <c r="A5" s="6"/>
      <c r="B5" s="11"/>
      <c r="C5" s="11"/>
      <c r="D5" s="15" t="s">
        <v>12</v>
      </c>
      <c r="E5" s="16" t="s">
        <v>13</v>
      </c>
      <c r="F5" s="16" t="s">
        <v>14</v>
      </c>
      <c r="G5" s="17" t="s">
        <v>15</v>
      </c>
      <c r="H5" s="15" t="s">
        <v>16</v>
      </c>
      <c r="I5" s="15" t="s">
        <v>17</v>
      </c>
      <c r="J5" s="17" t="s">
        <v>18</v>
      </c>
      <c r="K5" s="17" t="s">
        <v>19</v>
      </c>
      <c r="L5" s="28" t="s">
        <v>20</v>
      </c>
      <c r="M5" s="28" t="s">
        <v>21</v>
      </c>
      <c r="N5" s="28" t="s">
        <v>22</v>
      </c>
      <c r="O5" s="26"/>
      <c r="P5" s="27"/>
    </row>
    <row r="6" spans="1:16">
      <c r="A6" s="6"/>
      <c r="B6" s="11"/>
      <c r="C6" s="11"/>
      <c r="D6" s="18"/>
      <c r="E6" s="19"/>
      <c r="F6" s="19"/>
      <c r="G6" s="17"/>
      <c r="H6" s="18"/>
      <c r="I6" s="18"/>
      <c r="J6" s="17"/>
      <c r="K6" s="17"/>
      <c r="L6" s="28"/>
      <c r="M6" s="28"/>
      <c r="N6" s="28"/>
      <c r="O6" s="12"/>
      <c r="P6" s="27"/>
    </row>
    <row r="7" ht="14.25" spans="1:16">
      <c r="A7" s="6" t="s">
        <v>190</v>
      </c>
      <c r="B7" s="6"/>
      <c r="C7" s="6"/>
      <c r="D7" s="20">
        <v>3</v>
      </c>
      <c r="E7" s="20">
        <v>8</v>
      </c>
      <c r="F7" s="20">
        <v>2</v>
      </c>
      <c r="G7" s="20">
        <v>60</v>
      </c>
      <c r="H7" s="20">
        <v>5</v>
      </c>
      <c r="I7" s="20">
        <v>5</v>
      </c>
      <c r="J7" s="20">
        <v>4</v>
      </c>
      <c r="K7" s="20">
        <v>10</v>
      </c>
      <c r="L7" s="20">
        <v>3</v>
      </c>
      <c r="M7" s="20">
        <v>5</v>
      </c>
      <c r="N7" s="20">
        <v>-5</v>
      </c>
      <c r="O7" s="20" t="s">
        <v>24</v>
      </c>
      <c r="P7" s="17"/>
    </row>
    <row r="8" ht="14.25" spans="1:16">
      <c r="A8" s="6"/>
      <c r="B8" s="6"/>
      <c r="C8" s="6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17"/>
    </row>
    <row r="9" ht="14.25" spans="1:16">
      <c r="A9" s="21">
        <v>1</v>
      </c>
      <c r="B9" s="21">
        <v>16155666</v>
      </c>
      <c r="C9" s="21" t="s">
        <v>191</v>
      </c>
      <c r="D9" s="21">
        <v>0.5</v>
      </c>
      <c r="E9" s="21">
        <v>8</v>
      </c>
      <c r="F9" s="21">
        <v>2</v>
      </c>
      <c r="G9" s="21">
        <f>37.2*1.25</f>
        <v>46.5</v>
      </c>
      <c r="H9" s="21">
        <v>4.425</v>
      </c>
      <c r="I9" s="21"/>
      <c r="J9" s="21">
        <v>0.5</v>
      </c>
      <c r="K9" s="21"/>
      <c r="L9" s="21">
        <v>0</v>
      </c>
      <c r="M9" s="21"/>
      <c r="N9" s="21">
        <v>0</v>
      </c>
      <c r="O9" s="21">
        <f t="shared" ref="O9:O72" si="0">SUM(D9:N9)</f>
        <v>61.925</v>
      </c>
      <c r="P9" s="21">
        <v>1</v>
      </c>
    </row>
    <row r="10" ht="14.25" spans="1:16">
      <c r="A10" s="22">
        <v>2</v>
      </c>
      <c r="B10" s="21">
        <v>16112559</v>
      </c>
      <c r="C10" s="21" t="s">
        <v>192</v>
      </c>
      <c r="D10" s="21">
        <v>0.5</v>
      </c>
      <c r="E10" s="21">
        <v>8</v>
      </c>
      <c r="F10" s="21">
        <v>2</v>
      </c>
      <c r="G10" s="21">
        <f>37.5*1.25</f>
        <v>46.875</v>
      </c>
      <c r="H10" s="21">
        <v>4.325</v>
      </c>
      <c r="I10" s="21"/>
      <c r="J10" s="21">
        <v>0</v>
      </c>
      <c r="K10" s="21"/>
      <c r="L10" s="21"/>
      <c r="M10" s="21"/>
      <c r="N10" s="21">
        <v>0</v>
      </c>
      <c r="O10" s="21">
        <f t="shared" si="0"/>
        <v>61.7</v>
      </c>
      <c r="P10" s="21">
        <v>2</v>
      </c>
    </row>
    <row r="11" ht="14.25" spans="1:16">
      <c r="A11" s="21">
        <v>3</v>
      </c>
      <c r="B11" s="21">
        <v>16153210</v>
      </c>
      <c r="C11" s="21" t="s">
        <v>193</v>
      </c>
      <c r="D11" s="21">
        <v>0.5</v>
      </c>
      <c r="E11" s="21">
        <v>7</v>
      </c>
      <c r="F11" s="21">
        <v>2</v>
      </c>
      <c r="G11" s="21">
        <f>35*1.25</f>
        <v>43.75</v>
      </c>
      <c r="H11" s="21">
        <v>4.325</v>
      </c>
      <c r="I11" s="21">
        <v>1</v>
      </c>
      <c r="J11" s="21">
        <v>0</v>
      </c>
      <c r="K11" s="21"/>
      <c r="L11" s="21">
        <v>0.5</v>
      </c>
      <c r="M11" s="21">
        <v>2.5</v>
      </c>
      <c r="N11" s="21">
        <v>0</v>
      </c>
      <c r="O11" s="21">
        <f t="shared" si="0"/>
        <v>61.575</v>
      </c>
      <c r="P11" s="21">
        <v>3</v>
      </c>
    </row>
    <row r="12" ht="14.25" spans="1:16">
      <c r="A12" s="22">
        <v>4</v>
      </c>
      <c r="B12" s="23">
        <v>16154160</v>
      </c>
      <c r="C12" s="23" t="s">
        <v>194</v>
      </c>
      <c r="D12" s="23">
        <v>0.5</v>
      </c>
      <c r="E12" s="23">
        <v>8</v>
      </c>
      <c r="F12" s="23">
        <v>2</v>
      </c>
      <c r="G12" s="23">
        <f>35.4*1.25</f>
        <v>44.25</v>
      </c>
      <c r="H12" s="23">
        <v>4.2</v>
      </c>
      <c r="I12" s="23">
        <v>0</v>
      </c>
      <c r="J12" s="23">
        <v>0.5</v>
      </c>
      <c r="K12" s="23">
        <v>0</v>
      </c>
      <c r="L12" s="23">
        <v>0.5</v>
      </c>
      <c r="M12" s="23">
        <v>0.7</v>
      </c>
      <c r="N12" s="23">
        <v>0</v>
      </c>
      <c r="O12" s="29">
        <f t="shared" si="0"/>
        <v>60.65</v>
      </c>
      <c r="P12" s="21">
        <v>4</v>
      </c>
    </row>
    <row r="13" ht="14.25" spans="1:16">
      <c r="A13" s="21">
        <v>5</v>
      </c>
      <c r="B13" s="21">
        <v>16154189</v>
      </c>
      <c r="C13" s="21" t="s">
        <v>195</v>
      </c>
      <c r="D13" s="21">
        <v>0.5</v>
      </c>
      <c r="E13" s="21">
        <v>8</v>
      </c>
      <c r="F13" s="21">
        <v>2</v>
      </c>
      <c r="G13" s="21">
        <f>32.9*1.25</f>
        <v>41.125</v>
      </c>
      <c r="H13" s="21">
        <v>4.15</v>
      </c>
      <c r="I13" s="21"/>
      <c r="J13" s="21">
        <v>1</v>
      </c>
      <c r="K13" s="21"/>
      <c r="L13" s="21">
        <v>0</v>
      </c>
      <c r="M13" s="21">
        <v>1.5</v>
      </c>
      <c r="N13" s="21">
        <v>0</v>
      </c>
      <c r="O13" s="21">
        <f t="shared" si="0"/>
        <v>58.275</v>
      </c>
      <c r="P13" s="21">
        <v>5</v>
      </c>
    </row>
    <row r="14" ht="14.25" spans="1:16">
      <c r="A14" s="22">
        <v>6</v>
      </c>
      <c r="B14" s="21">
        <v>16112108</v>
      </c>
      <c r="C14" s="21" t="s">
        <v>196</v>
      </c>
      <c r="D14" s="21">
        <v>0.5</v>
      </c>
      <c r="E14" s="21">
        <v>8</v>
      </c>
      <c r="F14" s="21">
        <v>2</v>
      </c>
      <c r="G14" s="21">
        <f>33.2*1.25</f>
        <v>41.5</v>
      </c>
      <c r="H14" s="21">
        <v>4.45</v>
      </c>
      <c r="I14" s="21">
        <v>0.2</v>
      </c>
      <c r="J14" s="21">
        <v>0</v>
      </c>
      <c r="K14" s="21"/>
      <c r="L14" s="21">
        <v>0</v>
      </c>
      <c r="M14" s="21">
        <v>0.5</v>
      </c>
      <c r="N14" s="21">
        <v>0</v>
      </c>
      <c r="O14" s="21">
        <f t="shared" si="0"/>
        <v>57.15</v>
      </c>
      <c r="P14" s="21">
        <v>6</v>
      </c>
    </row>
    <row r="15" ht="14.25" spans="1:16">
      <c r="A15" s="21">
        <v>7</v>
      </c>
      <c r="B15" s="23">
        <v>16112362</v>
      </c>
      <c r="C15" s="23" t="s">
        <v>197</v>
      </c>
      <c r="D15" s="23">
        <v>0.5</v>
      </c>
      <c r="E15" s="23">
        <v>8</v>
      </c>
      <c r="F15" s="23">
        <v>2</v>
      </c>
      <c r="G15" s="23">
        <f>33.3*1.25</f>
        <v>41.625</v>
      </c>
      <c r="H15" s="23">
        <v>4.45</v>
      </c>
      <c r="I15" s="23">
        <v>0</v>
      </c>
      <c r="J15" s="23">
        <v>0.5</v>
      </c>
      <c r="K15" s="23">
        <v>0</v>
      </c>
      <c r="L15" s="23">
        <v>0</v>
      </c>
      <c r="M15" s="23">
        <v>0</v>
      </c>
      <c r="N15" s="23">
        <v>0</v>
      </c>
      <c r="O15" s="29">
        <f t="shared" si="0"/>
        <v>57.075</v>
      </c>
      <c r="P15" s="21">
        <v>7</v>
      </c>
    </row>
    <row r="16" ht="14.25" spans="1:16">
      <c r="A16" s="22">
        <v>8</v>
      </c>
      <c r="B16" s="23">
        <v>16155036</v>
      </c>
      <c r="C16" s="23" t="s">
        <v>198</v>
      </c>
      <c r="D16" s="23">
        <v>0.5</v>
      </c>
      <c r="E16" s="23">
        <v>8</v>
      </c>
      <c r="F16" s="23">
        <v>2</v>
      </c>
      <c r="G16" s="23">
        <f>33.5*1.25</f>
        <v>41.875</v>
      </c>
      <c r="H16" s="23">
        <v>4.175</v>
      </c>
      <c r="I16" s="23">
        <v>0</v>
      </c>
      <c r="J16" s="23">
        <v>0</v>
      </c>
      <c r="K16" s="23">
        <v>0</v>
      </c>
      <c r="L16" s="23">
        <v>0</v>
      </c>
      <c r="M16" s="23">
        <v>0.5</v>
      </c>
      <c r="N16" s="23">
        <v>0</v>
      </c>
      <c r="O16" s="29">
        <f t="shared" si="0"/>
        <v>57.05</v>
      </c>
      <c r="P16" s="21">
        <v>8</v>
      </c>
    </row>
    <row r="17" ht="14.25" spans="1:16">
      <c r="A17" s="21">
        <v>9</v>
      </c>
      <c r="B17" s="21">
        <v>16154552</v>
      </c>
      <c r="C17" s="21" t="s">
        <v>199</v>
      </c>
      <c r="D17" s="21">
        <v>0.5</v>
      </c>
      <c r="E17" s="21">
        <v>8</v>
      </c>
      <c r="F17" s="21">
        <v>2</v>
      </c>
      <c r="G17" s="21">
        <f>33.1*1.25</f>
        <v>41.375</v>
      </c>
      <c r="H17" s="21">
        <v>4.275</v>
      </c>
      <c r="I17" s="21">
        <v>0.4</v>
      </c>
      <c r="J17" s="21">
        <v>0</v>
      </c>
      <c r="K17" s="21"/>
      <c r="L17" s="21">
        <v>0.2</v>
      </c>
      <c r="M17" s="21">
        <v>0.2</v>
      </c>
      <c r="N17" s="21">
        <v>0</v>
      </c>
      <c r="O17" s="21">
        <f t="shared" si="0"/>
        <v>56.95</v>
      </c>
      <c r="P17" s="21">
        <v>9</v>
      </c>
    </row>
    <row r="18" ht="14.25" spans="1:16">
      <c r="A18" s="22">
        <v>10</v>
      </c>
      <c r="B18" s="21">
        <v>16112324</v>
      </c>
      <c r="C18" s="21" t="s">
        <v>200</v>
      </c>
      <c r="D18" s="21">
        <v>0.5</v>
      </c>
      <c r="E18" s="21">
        <v>8</v>
      </c>
      <c r="F18" s="21">
        <v>2</v>
      </c>
      <c r="G18" s="21">
        <f>33.2*1.25</f>
        <v>41.5</v>
      </c>
      <c r="H18" s="21">
        <v>4.25</v>
      </c>
      <c r="I18" s="21"/>
      <c r="J18" s="21">
        <v>0</v>
      </c>
      <c r="K18" s="21"/>
      <c r="L18" s="21">
        <v>0</v>
      </c>
      <c r="M18" s="21">
        <v>0.5</v>
      </c>
      <c r="N18" s="21">
        <v>0</v>
      </c>
      <c r="O18" s="21">
        <f t="shared" si="0"/>
        <v>56.75</v>
      </c>
      <c r="P18" s="21">
        <v>10</v>
      </c>
    </row>
    <row r="19" ht="14.25" spans="1:16">
      <c r="A19" s="21">
        <v>11</v>
      </c>
      <c r="B19" s="21">
        <v>16155270</v>
      </c>
      <c r="C19" s="21" t="s">
        <v>201</v>
      </c>
      <c r="D19" s="21">
        <v>0.5</v>
      </c>
      <c r="E19" s="21">
        <v>8</v>
      </c>
      <c r="F19" s="21">
        <v>2</v>
      </c>
      <c r="G19" s="21">
        <f>32.3*1.25</f>
        <v>40.375</v>
      </c>
      <c r="H19" s="21">
        <v>4.45</v>
      </c>
      <c r="I19" s="21"/>
      <c r="J19" s="21">
        <v>0.5</v>
      </c>
      <c r="K19" s="21"/>
      <c r="L19" s="21">
        <v>0.5</v>
      </c>
      <c r="M19" s="21"/>
      <c r="N19" s="21">
        <v>0</v>
      </c>
      <c r="O19" s="21">
        <f t="shared" si="0"/>
        <v>56.325</v>
      </c>
      <c r="P19" s="21">
        <v>11</v>
      </c>
    </row>
    <row r="20" ht="14.25" spans="1:16">
      <c r="A20" s="22">
        <v>12</v>
      </c>
      <c r="B20" s="23">
        <v>16111377</v>
      </c>
      <c r="C20" s="23" t="s">
        <v>202</v>
      </c>
      <c r="D20" s="23">
        <v>0.5</v>
      </c>
      <c r="E20" s="23">
        <v>8</v>
      </c>
      <c r="F20" s="23">
        <v>2</v>
      </c>
      <c r="G20" s="23">
        <f>30.1*1.25</f>
        <v>37.625</v>
      </c>
      <c r="H20" s="23">
        <v>4.35</v>
      </c>
      <c r="I20" s="23">
        <v>0</v>
      </c>
      <c r="J20" s="23">
        <v>1</v>
      </c>
      <c r="K20" s="23">
        <v>0.7</v>
      </c>
      <c r="L20" s="23">
        <v>0</v>
      </c>
      <c r="M20" s="23">
        <v>1.5</v>
      </c>
      <c r="N20" s="23">
        <v>0</v>
      </c>
      <c r="O20" s="29">
        <f t="shared" si="0"/>
        <v>55.675</v>
      </c>
      <c r="P20" s="21">
        <v>12</v>
      </c>
    </row>
    <row r="21" ht="14.25" spans="1:16">
      <c r="A21" s="21">
        <v>13</v>
      </c>
      <c r="B21" s="23">
        <v>1655056</v>
      </c>
      <c r="C21" s="23" t="s">
        <v>203</v>
      </c>
      <c r="D21" s="23">
        <v>0.5</v>
      </c>
      <c r="E21" s="23">
        <v>8</v>
      </c>
      <c r="F21" s="23">
        <v>2</v>
      </c>
      <c r="G21" s="23">
        <f>32*1.25</f>
        <v>40</v>
      </c>
      <c r="H21" s="23">
        <v>4.1</v>
      </c>
      <c r="I21" s="23">
        <v>0</v>
      </c>
      <c r="J21" s="23">
        <v>0</v>
      </c>
      <c r="K21" s="23">
        <v>0</v>
      </c>
      <c r="L21" s="23">
        <v>0</v>
      </c>
      <c r="M21" s="23">
        <v>0.5</v>
      </c>
      <c r="N21" s="23">
        <v>0</v>
      </c>
      <c r="O21" s="29">
        <f t="shared" si="0"/>
        <v>55.1</v>
      </c>
      <c r="P21" s="21">
        <v>13</v>
      </c>
    </row>
    <row r="22" ht="14.25" spans="1:16">
      <c r="A22" s="22">
        <v>14</v>
      </c>
      <c r="B22" s="21">
        <v>16115866</v>
      </c>
      <c r="C22" s="21" t="s">
        <v>204</v>
      </c>
      <c r="D22" s="21">
        <v>0.5</v>
      </c>
      <c r="E22" s="21">
        <v>8</v>
      </c>
      <c r="F22" s="21">
        <v>2</v>
      </c>
      <c r="G22" s="21">
        <f>31.7*1.25</f>
        <v>39.625</v>
      </c>
      <c r="H22" s="21">
        <v>4.25</v>
      </c>
      <c r="I22" s="21">
        <v>0.2</v>
      </c>
      <c r="J22" s="21">
        <v>0</v>
      </c>
      <c r="K22" s="21"/>
      <c r="L22" s="21">
        <v>0</v>
      </c>
      <c r="M22" s="21">
        <v>0.5</v>
      </c>
      <c r="N22" s="21">
        <v>0</v>
      </c>
      <c r="O22" s="21">
        <f t="shared" si="0"/>
        <v>55.075</v>
      </c>
      <c r="P22" s="21">
        <v>14</v>
      </c>
    </row>
    <row r="23" ht="14.25" spans="1:16">
      <c r="A23" s="21">
        <v>15</v>
      </c>
      <c r="B23" s="23">
        <v>16116674</v>
      </c>
      <c r="C23" s="23" t="s">
        <v>205</v>
      </c>
      <c r="D23" s="23">
        <v>0.5</v>
      </c>
      <c r="E23" s="23">
        <v>8</v>
      </c>
      <c r="F23" s="23">
        <v>2</v>
      </c>
      <c r="G23" s="23">
        <f>31.8*1.25</f>
        <v>39.75</v>
      </c>
      <c r="H23" s="23">
        <v>4.275</v>
      </c>
      <c r="I23" s="23">
        <v>0.2</v>
      </c>
      <c r="J23" s="23">
        <v>0</v>
      </c>
      <c r="K23" s="23">
        <v>0</v>
      </c>
      <c r="L23" s="23">
        <v>0</v>
      </c>
      <c r="M23" s="23">
        <v>0.2</v>
      </c>
      <c r="N23" s="23">
        <v>0</v>
      </c>
      <c r="O23" s="29">
        <f t="shared" si="0"/>
        <v>54.925</v>
      </c>
      <c r="P23" s="21">
        <v>15</v>
      </c>
    </row>
    <row r="24" ht="14.25" spans="1:16">
      <c r="A24" s="22">
        <v>16</v>
      </c>
      <c r="B24" s="23">
        <v>16155723</v>
      </c>
      <c r="C24" s="23" t="s">
        <v>206</v>
      </c>
      <c r="D24" s="23">
        <v>0.5</v>
      </c>
      <c r="E24" s="23">
        <v>8</v>
      </c>
      <c r="F24" s="23">
        <v>2</v>
      </c>
      <c r="G24" s="23">
        <f>30.3*1.25</f>
        <v>37.875</v>
      </c>
      <c r="H24" s="23">
        <v>4.45</v>
      </c>
      <c r="I24" s="23">
        <v>0</v>
      </c>
      <c r="J24" s="23">
        <v>0</v>
      </c>
      <c r="K24" s="23">
        <v>0</v>
      </c>
      <c r="L24" s="23">
        <v>0.5</v>
      </c>
      <c r="M24" s="23">
        <v>0.5</v>
      </c>
      <c r="N24" s="23">
        <v>0</v>
      </c>
      <c r="O24" s="29">
        <f t="shared" si="0"/>
        <v>53.825</v>
      </c>
      <c r="P24" s="21">
        <v>16</v>
      </c>
    </row>
    <row r="25" ht="14.25" spans="1:16">
      <c r="A25" s="21">
        <v>17</v>
      </c>
      <c r="B25" s="21">
        <v>16112842</v>
      </c>
      <c r="C25" s="21" t="s">
        <v>207</v>
      </c>
      <c r="D25" s="21">
        <v>0.5</v>
      </c>
      <c r="E25" s="21">
        <v>8</v>
      </c>
      <c r="F25" s="21">
        <v>2</v>
      </c>
      <c r="G25" s="21">
        <f>29.8*1.25</f>
        <v>37.25</v>
      </c>
      <c r="H25" s="21">
        <v>4</v>
      </c>
      <c r="I25" s="21"/>
      <c r="J25" s="21">
        <v>1</v>
      </c>
      <c r="K25" s="21"/>
      <c r="L25" s="21">
        <v>0</v>
      </c>
      <c r="M25" s="21">
        <v>0.5</v>
      </c>
      <c r="N25" s="21">
        <v>0</v>
      </c>
      <c r="O25" s="21">
        <f t="shared" si="0"/>
        <v>53.25</v>
      </c>
      <c r="P25" s="21">
        <v>17</v>
      </c>
    </row>
    <row r="26" ht="14.25" spans="1:16">
      <c r="A26" s="22">
        <v>18</v>
      </c>
      <c r="B26" s="21">
        <v>16153589</v>
      </c>
      <c r="C26" s="21" t="s">
        <v>208</v>
      </c>
      <c r="D26" s="21">
        <v>0.5</v>
      </c>
      <c r="E26" s="21">
        <v>8</v>
      </c>
      <c r="F26" s="21">
        <v>2</v>
      </c>
      <c r="G26" s="21">
        <f>28.8*1.25</f>
        <v>36</v>
      </c>
      <c r="H26" s="21">
        <v>4.05</v>
      </c>
      <c r="I26" s="21"/>
      <c r="J26" s="21">
        <v>1</v>
      </c>
      <c r="K26" s="21"/>
      <c r="L26" s="21">
        <v>0</v>
      </c>
      <c r="M26" s="21">
        <v>1</v>
      </c>
      <c r="N26" s="21">
        <v>0</v>
      </c>
      <c r="O26" s="21">
        <f t="shared" si="0"/>
        <v>52.55</v>
      </c>
      <c r="P26" s="21">
        <v>18</v>
      </c>
    </row>
    <row r="27" ht="14.25" spans="1:16">
      <c r="A27" s="21">
        <v>19</v>
      </c>
      <c r="B27" s="23">
        <v>16155336</v>
      </c>
      <c r="C27" s="23" t="s">
        <v>209</v>
      </c>
      <c r="D27" s="23">
        <v>0.5</v>
      </c>
      <c r="E27" s="23">
        <v>8</v>
      </c>
      <c r="F27" s="23">
        <v>2</v>
      </c>
      <c r="G27" s="23">
        <f>29.2*1.25</f>
        <v>36.5</v>
      </c>
      <c r="H27" s="23">
        <v>4.3</v>
      </c>
      <c r="I27" s="23">
        <v>0</v>
      </c>
      <c r="J27" s="23">
        <v>0</v>
      </c>
      <c r="K27" s="23">
        <v>0</v>
      </c>
      <c r="L27" s="23">
        <v>0.7</v>
      </c>
      <c r="M27" s="23">
        <v>0</v>
      </c>
      <c r="N27" s="23">
        <v>0</v>
      </c>
      <c r="O27" s="29">
        <f t="shared" si="0"/>
        <v>52</v>
      </c>
      <c r="P27" s="21">
        <v>19</v>
      </c>
    </row>
    <row r="28" ht="14.25" spans="1:16">
      <c r="A28" s="22">
        <v>20</v>
      </c>
      <c r="B28" s="21">
        <v>16155597</v>
      </c>
      <c r="C28" s="21" t="s">
        <v>210</v>
      </c>
      <c r="D28" s="21">
        <v>0.5</v>
      </c>
      <c r="E28" s="21">
        <v>8</v>
      </c>
      <c r="F28" s="21">
        <v>2</v>
      </c>
      <c r="G28" s="21">
        <f>29.8*1.25</f>
        <v>37.25</v>
      </c>
      <c r="H28" s="21">
        <v>4.2</v>
      </c>
      <c r="I28" s="21"/>
      <c r="J28" s="21">
        <v>0</v>
      </c>
      <c r="K28" s="21"/>
      <c r="L28" s="21">
        <v>0</v>
      </c>
      <c r="M28" s="21"/>
      <c r="N28" s="21">
        <v>0</v>
      </c>
      <c r="O28" s="21">
        <f t="shared" si="0"/>
        <v>51.95</v>
      </c>
      <c r="P28" s="21">
        <v>20</v>
      </c>
    </row>
    <row r="29" ht="14.25" spans="1:16">
      <c r="A29" s="21">
        <v>21</v>
      </c>
      <c r="B29" s="21">
        <v>16153181</v>
      </c>
      <c r="C29" s="21" t="s">
        <v>211</v>
      </c>
      <c r="D29" s="21">
        <v>0.5</v>
      </c>
      <c r="E29" s="21">
        <v>8</v>
      </c>
      <c r="F29" s="21">
        <v>2</v>
      </c>
      <c r="G29" s="21">
        <f>29.3*1.25</f>
        <v>36.625</v>
      </c>
      <c r="H29" s="21">
        <v>4.2</v>
      </c>
      <c r="I29" s="21"/>
      <c r="J29" s="21">
        <v>0</v>
      </c>
      <c r="K29" s="21"/>
      <c r="L29" s="21">
        <v>0</v>
      </c>
      <c r="M29" s="21"/>
      <c r="N29" s="21">
        <v>0</v>
      </c>
      <c r="O29" s="21">
        <f t="shared" si="0"/>
        <v>51.325</v>
      </c>
      <c r="P29" s="21">
        <v>21</v>
      </c>
    </row>
    <row r="30" ht="14.25" spans="1:16">
      <c r="A30" s="22">
        <v>22</v>
      </c>
      <c r="B30" s="21">
        <v>16115858</v>
      </c>
      <c r="C30" s="21" t="s">
        <v>212</v>
      </c>
      <c r="D30" s="21">
        <v>0.5</v>
      </c>
      <c r="E30" s="21">
        <v>8</v>
      </c>
      <c r="F30" s="21">
        <v>2</v>
      </c>
      <c r="G30" s="21">
        <f>29.3*1.25</f>
        <v>36.625</v>
      </c>
      <c r="H30" s="21">
        <v>3.975</v>
      </c>
      <c r="I30" s="21"/>
      <c r="J30" s="21">
        <v>0</v>
      </c>
      <c r="K30" s="21"/>
      <c r="L30" s="21">
        <v>0</v>
      </c>
      <c r="M30" s="21"/>
      <c r="N30" s="21">
        <v>0</v>
      </c>
      <c r="O30" s="21">
        <f t="shared" si="0"/>
        <v>51.1</v>
      </c>
      <c r="P30" s="21">
        <v>22</v>
      </c>
    </row>
    <row r="31" ht="14.25" spans="1:16">
      <c r="A31" s="21">
        <v>23</v>
      </c>
      <c r="B31" s="21">
        <v>16159616</v>
      </c>
      <c r="C31" s="21" t="s">
        <v>213</v>
      </c>
      <c r="D31" s="21">
        <v>0.5</v>
      </c>
      <c r="E31" s="21">
        <v>8</v>
      </c>
      <c r="F31" s="21">
        <v>2</v>
      </c>
      <c r="G31" s="21">
        <f>28.9*1.25</f>
        <v>36.125</v>
      </c>
      <c r="H31" s="21">
        <v>4.175</v>
      </c>
      <c r="I31" s="21"/>
      <c r="J31" s="21">
        <v>0</v>
      </c>
      <c r="K31" s="21"/>
      <c r="L31" s="21">
        <v>0</v>
      </c>
      <c r="M31" s="21"/>
      <c r="N31" s="21">
        <v>0</v>
      </c>
      <c r="O31" s="21">
        <f t="shared" si="0"/>
        <v>50.8</v>
      </c>
      <c r="P31" s="21">
        <v>23</v>
      </c>
    </row>
    <row r="32" ht="14.25" spans="1:16">
      <c r="A32" s="22">
        <v>24</v>
      </c>
      <c r="B32" s="21">
        <v>16156498</v>
      </c>
      <c r="C32" s="21" t="s">
        <v>214</v>
      </c>
      <c r="D32" s="21">
        <v>0.5</v>
      </c>
      <c r="E32" s="21">
        <v>8</v>
      </c>
      <c r="F32" s="21">
        <v>2</v>
      </c>
      <c r="G32" s="21">
        <f>28.6*1.25</f>
        <v>35.75</v>
      </c>
      <c r="H32" s="21">
        <v>4.15</v>
      </c>
      <c r="I32" s="21"/>
      <c r="J32" s="21">
        <v>0</v>
      </c>
      <c r="K32" s="21"/>
      <c r="L32" s="21">
        <v>0</v>
      </c>
      <c r="M32" s="21"/>
      <c r="N32" s="21">
        <v>0</v>
      </c>
      <c r="O32" s="21">
        <f t="shared" si="0"/>
        <v>50.4</v>
      </c>
      <c r="P32" s="21">
        <v>24</v>
      </c>
    </row>
    <row r="33" ht="14.25" spans="1:16">
      <c r="A33" s="21">
        <v>25</v>
      </c>
      <c r="B33" s="23">
        <v>16154942</v>
      </c>
      <c r="C33" s="23" t="s">
        <v>215</v>
      </c>
      <c r="D33" s="23">
        <v>0.5</v>
      </c>
      <c r="E33" s="23">
        <v>8</v>
      </c>
      <c r="F33" s="23">
        <v>2</v>
      </c>
      <c r="G33" s="23">
        <f>26.2*1.25</f>
        <v>32.75</v>
      </c>
      <c r="H33" s="23">
        <v>3.975</v>
      </c>
      <c r="I33" s="23">
        <v>0</v>
      </c>
      <c r="J33" s="23">
        <v>1</v>
      </c>
      <c r="K33" s="23">
        <v>0</v>
      </c>
      <c r="L33" s="23">
        <v>0.5</v>
      </c>
      <c r="M33" s="23">
        <v>1.5</v>
      </c>
      <c r="N33" s="23">
        <v>0</v>
      </c>
      <c r="O33" s="29">
        <f t="shared" si="0"/>
        <v>50.225</v>
      </c>
      <c r="P33" s="21">
        <v>25</v>
      </c>
    </row>
    <row r="34" ht="14.25" spans="1:16">
      <c r="A34" s="22">
        <v>26</v>
      </c>
      <c r="B34" s="23">
        <v>16154540</v>
      </c>
      <c r="C34" s="23" t="s">
        <v>216</v>
      </c>
      <c r="D34" s="23">
        <v>0.5</v>
      </c>
      <c r="E34" s="23">
        <v>8</v>
      </c>
      <c r="F34" s="23">
        <v>2</v>
      </c>
      <c r="G34" s="23">
        <f t="shared" ref="G34:G38" si="1">27.2*1.25</f>
        <v>34</v>
      </c>
      <c r="H34" s="23">
        <v>4.15</v>
      </c>
      <c r="I34" s="23">
        <v>0</v>
      </c>
      <c r="J34" s="23">
        <v>0</v>
      </c>
      <c r="K34" s="23">
        <v>0.2</v>
      </c>
      <c r="L34" s="23">
        <v>0</v>
      </c>
      <c r="M34" s="23">
        <v>0.5</v>
      </c>
      <c r="N34" s="23">
        <v>0</v>
      </c>
      <c r="O34" s="29">
        <f t="shared" si="0"/>
        <v>49.35</v>
      </c>
      <c r="P34" s="21">
        <v>26</v>
      </c>
    </row>
    <row r="35" ht="14.25" spans="1:16">
      <c r="A35" s="21">
        <v>27</v>
      </c>
      <c r="B35" s="23">
        <v>16153169</v>
      </c>
      <c r="C35" s="23" t="s">
        <v>217</v>
      </c>
      <c r="D35" s="23">
        <v>0.5</v>
      </c>
      <c r="E35" s="23">
        <v>8</v>
      </c>
      <c r="F35" s="23">
        <v>2</v>
      </c>
      <c r="G35" s="23">
        <f>27.4*1.25</f>
        <v>34.25</v>
      </c>
      <c r="H35" s="23">
        <v>4.375</v>
      </c>
      <c r="I35" s="23">
        <v>0.2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9">
        <f t="shared" si="0"/>
        <v>49.325</v>
      </c>
      <c r="P35" s="21">
        <v>27</v>
      </c>
    </row>
    <row r="36" ht="14.25" spans="1:16">
      <c r="A36" s="22">
        <v>28</v>
      </c>
      <c r="B36" s="23">
        <v>16154191</v>
      </c>
      <c r="C36" s="23" t="s">
        <v>218</v>
      </c>
      <c r="D36" s="23">
        <v>0.5</v>
      </c>
      <c r="E36" s="23">
        <v>8</v>
      </c>
      <c r="F36" s="23">
        <v>2</v>
      </c>
      <c r="G36" s="23">
        <f>27*1.25</f>
        <v>33.75</v>
      </c>
      <c r="H36" s="23">
        <v>3.6</v>
      </c>
      <c r="I36" s="23">
        <v>0</v>
      </c>
      <c r="J36" s="23">
        <v>1</v>
      </c>
      <c r="K36" s="23">
        <v>0</v>
      </c>
      <c r="L36" s="23">
        <v>0.2</v>
      </c>
      <c r="M36" s="23">
        <v>0</v>
      </c>
      <c r="N36" s="23">
        <v>0</v>
      </c>
      <c r="O36" s="30">
        <f t="shared" si="0"/>
        <v>49.05</v>
      </c>
      <c r="P36" s="21">
        <v>28</v>
      </c>
    </row>
    <row r="37" ht="14.25" spans="1:16">
      <c r="A37" s="21">
        <v>29</v>
      </c>
      <c r="B37" s="23">
        <v>16116982</v>
      </c>
      <c r="C37" s="23" t="s">
        <v>219</v>
      </c>
      <c r="D37" s="23">
        <v>0.5</v>
      </c>
      <c r="E37" s="23">
        <v>8</v>
      </c>
      <c r="F37" s="23">
        <v>2</v>
      </c>
      <c r="G37" s="23">
        <f t="shared" si="1"/>
        <v>34</v>
      </c>
      <c r="H37" s="23">
        <v>4.22</v>
      </c>
      <c r="I37" s="23">
        <v>0</v>
      </c>
      <c r="J37" s="23">
        <v>0</v>
      </c>
      <c r="K37" s="23">
        <v>0</v>
      </c>
      <c r="L37" s="23">
        <v>0.2</v>
      </c>
      <c r="M37" s="23">
        <v>0</v>
      </c>
      <c r="N37" s="23">
        <v>0</v>
      </c>
      <c r="O37" s="29">
        <f t="shared" si="0"/>
        <v>48.92</v>
      </c>
      <c r="P37" s="21">
        <v>29</v>
      </c>
    </row>
    <row r="38" ht="14.25" spans="1:16">
      <c r="A38" s="22">
        <v>30</v>
      </c>
      <c r="B38" s="21">
        <v>16113129</v>
      </c>
      <c r="C38" s="21" t="s">
        <v>220</v>
      </c>
      <c r="D38" s="21">
        <v>0.5</v>
      </c>
      <c r="E38" s="21">
        <v>8</v>
      </c>
      <c r="F38" s="21">
        <v>2</v>
      </c>
      <c r="G38" s="21">
        <f t="shared" si="1"/>
        <v>34</v>
      </c>
      <c r="H38" s="21">
        <v>4.225</v>
      </c>
      <c r="I38" s="21"/>
      <c r="J38" s="21">
        <v>0</v>
      </c>
      <c r="K38" s="21"/>
      <c r="L38" s="21">
        <v>0</v>
      </c>
      <c r="M38" s="21"/>
      <c r="N38" s="21">
        <v>0</v>
      </c>
      <c r="O38" s="21">
        <f t="shared" si="0"/>
        <v>48.725</v>
      </c>
      <c r="P38" s="21">
        <v>30</v>
      </c>
    </row>
    <row r="39" ht="14.25" spans="1:16">
      <c r="A39" s="21">
        <v>31</v>
      </c>
      <c r="B39" s="23">
        <v>16112253</v>
      </c>
      <c r="C39" s="23" t="s">
        <v>221</v>
      </c>
      <c r="D39" s="23">
        <v>0.5</v>
      </c>
      <c r="E39" s="23">
        <v>8</v>
      </c>
      <c r="F39" s="23">
        <v>2</v>
      </c>
      <c r="G39" s="23">
        <f>26.6*1.25</f>
        <v>33.25</v>
      </c>
      <c r="H39" s="23">
        <v>4.1</v>
      </c>
      <c r="I39" s="23">
        <v>0</v>
      </c>
      <c r="J39" s="23">
        <v>0</v>
      </c>
      <c r="K39" s="23">
        <v>0</v>
      </c>
      <c r="L39" s="23">
        <v>0</v>
      </c>
      <c r="M39" s="23">
        <v>0.5</v>
      </c>
      <c r="N39" s="23">
        <v>0</v>
      </c>
      <c r="O39" s="29">
        <f t="shared" si="0"/>
        <v>48.35</v>
      </c>
      <c r="P39" s="21">
        <v>31</v>
      </c>
    </row>
    <row r="40" ht="14.25" spans="1:16">
      <c r="A40" s="22">
        <v>32</v>
      </c>
      <c r="B40" s="23">
        <v>16112432</v>
      </c>
      <c r="C40" s="23" t="s">
        <v>222</v>
      </c>
      <c r="D40" s="23">
        <v>0.5</v>
      </c>
      <c r="E40" s="23">
        <v>8</v>
      </c>
      <c r="F40" s="23">
        <v>2</v>
      </c>
      <c r="G40" s="23">
        <f>23.5*1.25</f>
        <v>29.375</v>
      </c>
      <c r="H40" s="23">
        <v>4.725</v>
      </c>
      <c r="I40" s="23">
        <v>0</v>
      </c>
      <c r="J40" s="23">
        <v>1</v>
      </c>
      <c r="K40" s="23">
        <v>0.2</v>
      </c>
      <c r="L40" s="23">
        <v>1</v>
      </c>
      <c r="M40" s="23">
        <v>1.5</v>
      </c>
      <c r="N40" s="23">
        <v>0</v>
      </c>
      <c r="O40" s="29">
        <f t="shared" si="0"/>
        <v>48.3</v>
      </c>
      <c r="P40" s="21">
        <v>32</v>
      </c>
    </row>
    <row r="41" ht="14.25" spans="1:16">
      <c r="A41" s="21">
        <v>33</v>
      </c>
      <c r="B41" s="21">
        <v>16153948</v>
      </c>
      <c r="C41" s="21" t="s">
        <v>223</v>
      </c>
      <c r="D41" s="21">
        <v>0.5</v>
      </c>
      <c r="E41" s="21">
        <v>8</v>
      </c>
      <c r="F41" s="21">
        <v>2</v>
      </c>
      <c r="G41" s="21">
        <f>25.3*1.25</f>
        <v>31.625</v>
      </c>
      <c r="H41" s="21">
        <v>4.3</v>
      </c>
      <c r="I41" s="21"/>
      <c r="J41" s="21">
        <v>1</v>
      </c>
      <c r="K41" s="21"/>
      <c r="L41" s="21">
        <v>0.5</v>
      </c>
      <c r="M41" s="21">
        <v>0.2</v>
      </c>
      <c r="N41" s="21">
        <v>0</v>
      </c>
      <c r="O41" s="21">
        <f t="shared" si="0"/>
        <v>48.125</v>
      </c>
      <c r="P41" s="21">
        <v>33</v>
      </c>
    </row>
    <row r="42" ht="14.25" spans="1:16">
      <c r="A42" s="22">
        <v>34</v>
      </c>
      <c r="B42" s="23">
        <v>16156933</v>
      </c>
      <c r="C42" s="23" t="s">
        <v>224</v>
      </c>
      <c r="D42" s="23">
        <v>0.5</v>
      </c>
      <c r="E42" s="23">
        <v>7.5</v>
      </c>
      <c r="F42" s="23">
        <v>2</v>
      </c>
      <c r="G42" s="23">
        <f>25.2*1.25</f>
        <v>31.5</v>
      </c>
      <c r="H42" s="23">
        <v>4.175</v>
      </c>
      <c r="I42" s="23">
        <v>0.2</v>
      </c>
      <c r="J42" s="23">
        <v>1</v>
      </c>
      <c r="K42" s="23">
        <v>0</v>
      </c>
      <c r="L42" s="23">
        <v>0</v>
      </c>
      <c r="M42" s="23">
        <v>0.5</v>
      </c>
      <c r="N42" s="23">
        <v>0</v>
      </c>
      <c r="O42" s="29">
        <f t="shared" si="0"/>
        <v>47.375</v>
      </c>
      <c r="P42" s="21">
        <v>34</v>
      </c>
    </row>
    <row r="43" ht="14.25" spans="1:16">
      <c r="A43" s="21">
        <v>35</v>
      </c>
      <c r="B43" s="21">
        <v>16151558</v>
      </c>
      <c r="C43" s="21" t="s">
        <v>225</v>
      </c>
      <c r="D43" s="21">
        <v>0.5</v>
      </c>
      <c r="E43" s="21">
        <v>8</v>
      </c>
      <c r="F43" s="21">
        <v>0</v>
      </c>
      <c r="G43" s="21">
        <f>26.9*1.25</f>
        <v>33.625</v>
      </c>
      <c r="H43" s="21">
        <v>4.175</v>
      </c>
      <c r="I43" s="21"/>
      <c r="J43" s="21">
        <v>0.5</v>
      </c>
      <c r="K43" s="21"/>
      <c r="L43" s="21">
        <v>0.5</v>
      </c>
      <c r="M43" s="21"/>
      <c r="N43" s="21">
        <v>0</v>
      </c>
      <c r="O43" s="21">
        <f t="shared" si="0"/>
        <v>47.3</v>
      </c>
      <c r="P43" s="21">
        <v>35</v>
      </c>
    </row>
    <row r="44" ht="14.25" spans="1:16">
      <c r="A44" s="22">
        <v>36</v>
      </c>
      <c r="B44" s="23">
        <v>16112121</v>
      </c>
      <c r="C44" s="23" t="s">
        <v>226</v>
      </c>
      <c r="D44" s="23">
        <v>0.5</v>
      </c>
      <c r="E44" s="23">
        <v>8</v>
      </c>
      <c r="F44" s="23">
        <v>2</v>
      </c>
      <c r="G44" s="23">
        <f>25.5*1.25</f>
        <v>31.875</v>
      </c>
      <c r="H44" s="23">
        <v>3.875</v>
      </c>
      <c r="I44" s="23">
        <v>0</v>
      </c>
      <c r="J44" s="23">
        <v>0.5</v>
      </c>
      <c r="K44" s="23">
        <v>0</v>
      </c>
      <c r="L44" s="23">
        <v>0.5</v>
      </c>
      <c r="M44" s="23">
        <v>0</v>
      </c>
      <c r="N44" s="23">
        <v>0</v>
      </c>
      <c r="O44" s="29">
        <f t="shared" si="0"/>
        <v>47.25</v>
      </c>
      <c r="P44" s="21">
        <v>36</v>
      </c>
    </row>
    <row r="45" ht="14.25" spans="1:16">
      <c r="A45" s="21">
        <v>37</v>
      </c>
      <c r="B45" s="21">
        <v>16112099</v>
      </c>
      <c r="C45" s="21" t="s">
        <v>227</v>
      </c>
      <c r="D45" s="21">
        <v>0.5</v>
      </c>
      <c r="E45" s="21">
        <v>8</v>
      </c>
      <c r="F45" s="21">
        <v>2</v>
      </c>
      <c r="G45" s="21">
        <f>26.2*1.25</f>
        <v>32.75</v>
      </c>
      <c r="H45" s="21">
        <v>3.825</v>
      </c>
      <c r="I45" s="21"/>
      <c r="J45" s="21">
        <v>0</v>
      </c>
      <c r="K45" s="21"/>
      <c r="L45" s="21">
        <v>0</v>
      </c>
      <c r="M45" s="21"/>
      <c r="N45" s="21">
        <v>0</v>
      </c>
      <c r="O45" s="21">
        <f t="shared" si="0"/>
        <v>47.075</v>
      </c>
      <c r="P45" s="21">
        <v>37</v>
      </c>
    </row>
    <row r="46" ht="14.25" spans="1:16">
      <c r="A46" s="22">
        <v>38</v>
      </c>
      <c r="B46" s="23">
        <v>16116873</v>
      </c>
      <c r="C46" s="23" t="s">
        <v>228</v>
      </c>
      <c r="D46" s="23">
        <v>0.5</v>
      </c>
      <c r="E46" s="23">
        <v>8</v>
      </c>
      <c r="F46" s="23">
        <v>2</v>
      </c>
      <c r="G46" s="23">
        <f>24.4*1.25</f>
        <v>30.5</v>
      </c>
      <c r="H46" s="23">
        <v>4.3</v>
      </c>
      <c r="I46" s="23">
        <v>0</v>
      </c>
      <c r="J46" s="23">
        <v>1</v>
      </c>
      <c r="K46" s="23">
        <v>0</v>
      </c>
      <c r="L46" s="23">
        <v>0</v>
      </c>
      <c r="M46" s="23">
        <v>0.5</v>
      </c>
      <c r="N46" s="23">
        <v>0</v>
      </c>
      <c r="O46" s="29">
        <f t="shared" si="0"/>
        <v>46.8</v>
      </c>
      <c r="P46" s="21">
        <v>38</v>
      </c>
    </row>
    <row r="47" ht="14.25" spans="1:16">
      <c r="A47" s="21">
        <v>39</v>
      </c>
      <c r="B47" s="21">
        <v>16115880</v>
      </c>
      <c r="C47" s="21" t="s">
        <v>229</v>
      </c>
      <c r="D47" s="21">
        <v>0.5</v>
      </c>
      <c r="E47" s="21">
        <v>8</v>
      </c>
      <c r="F47" s="21">
        <v>2</v>
      </c>
      <c r="G47" s="21">
        <f>25.1*1.25</f>
        <v>31.375</v>
      </c>
      <c r="H47" s="21">
        <v>4.35</v>
      </c>
      <c r="I47" s="21"/>
      <c r="J47" s="21">
        <v>0</v>
      </c>
      <c r="K47" s="21"/>
      <c r="L47" s="21">
        <v>0.5</v>
      </c>
      <c r="M47" s="21"/>
      <c r="N47" s="21">
        <v>0</v>
      </c>
      <c r="O47" s="21">
        <f t="shared" si="0"/>
        <v>46.725</v>
      </c>
      <c r="P47" s="21">
        <v>39</v>
      </c>
    </row>
    <row r="48" ht="14.25" spans="1:16">
      <c r="A48" s="21">
        <v>40</v>
      </c>
      <c r="B48" s="21">
        <v>16153611</v>
      </c>
      <c r="C48" s="21" t="s">
        <v>230</v>
      </c>
      <c r="D48" s="21">
        <v>0.5</v>
      </c>
      <c r="E48" s="21">
        <v>8</v>
      </c>
      <c r="F48" s="21">
        <v>2</v>
      </c>
      <c r="G48" s="21">
        <f>23.9*1.25</f>
        <v>29.875</v>
      </c>
      <c r="H48" s="21">
        <v>4.125</v>
      </c>
      <c r="I48" s="21"/>
      <c r="J48" s="21">
        <v>1</v>
      </c>
      <c r="K48" s="21"/>
      <c r="L48" s="21">
        <v>0</v>
      </c>
      <c r="M48" s="21">
        <v>0.5</v>
      </c>
      <c r="N48" s="21">
        <v>0</v>
      </c>
      <c r="O48" s="21">
        <f t="shared" si="0"/>
        <v>46</v>
      </c>
      <c r="P48" s="21">
        <v>40</v>
      </c>
    </row>
    <row r="49" ht="14.25" spans="1:16">
      <c r="A49" s="21">
        <v>41</v>
      </c>
      <c r="B49" s="23">
        <v>16112838</v>
      </c>
      <c r="C49" s="23" t="s">
        <v>231</v>
      </c>
      <c r="D49" s="23">
        <v>0.5</v>
      </c>
      <c r="E49" s="23">
        <v>8</v>
      </c>
      <c r="F49" s="23">
        <v>2</v>
      </c>
      <c r="G49" s="23">
        <f>24.4*1.25</f>
        <v>30.5</v>
      </c>
      <c r="H49" s="23">
        <v>4.35</v>
      </c>
      <c r="I49" s="23">
        <v>0</v>
      </c>
      <c r="J49" s="23">
        <v>0.5</v>
      </c>
      <c r="K49" s="23">
        <v>0</v>
      </c>
      <c r="L49" s="23">
        <v>0</v>
      </c>
      <c r="M49" s="23">
        <v>0</v>
      </c>
      <c r="N49" s="23">
        <v>0</v>
      </c>
      <c r="O49" s="29">
        <f t="shared" si="0"/>
        <v>45.85</v>
      </c>
      <c r="P49" s="21">
        <v>41</v>
      </c>
    </row>
    <row r="50" ht="14.25" spans="1:16">
      <c r="A50" s="21">
        <v>42</v>
      </c>
      <c r="B50" s="21">
        <v>16154737</v>
      </c>
      <c r="C50" s="21" t="s">
        <v>232</v>
      </c>
      <c r="D50" s="21">
        <v>0.5</v>
      </c>
      <c r="E50" s="21">
        <v>8</v>
      </c>
      <c r="F50" s="21">
        <v>2</v>
      </c>
      <c r="G50" s="21">
        <f>2.43*12.5</f>
        <v>30.375</v>
      </c>
      <c r="H50" s="21">
        <v>4.05</v>
      </c>
      <c r="I50" s="21"/>
      <c r="J50" s="21">
        <v>0</v>
      </c>
      <c r="K50" s="21"/>
      <c r="L50" s="21">
        <v>0.5</v>
      </c>
      <c r="M50" s="21"/>
      <c r="N50" s="21">
        <v>0</v>
      </c>
      <c r="O50" s="21">
        <f t="shared" si="0"/>
        <v>45.425</v>
      </c>
      <c r="P50" s="21">
        <v>42</v>
      </c>
    </row>
    <row r="51" ht="14.25" spans="1:16">
      <c r="A51" s="21">
        <v>43</v>
      </c>
      <c r="B51" s="23">
        <v>16156473</v>
      </c>
      <c r="C51" s="23" t="s">
        <v>233</v>
      </c>
      <c r="D51" s="23">
        <v>0.5</v>
      </c>
      <c r="E51" s="23">
        <v>8</v>
      </c>
      <c r="F51" s="23">
        <v>2</v>
      </c>
      <c r="G51" s="23">
        <f>24.2*1.25</f>
        <v>30.25</v>
      </c>
      <c r="H51" s="23">
        <v>4.375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9">
        <f t="shared" si="0"/>
        <v>45.125</v>
      </c>
      <c r="P51" s="21">
        <v>43</v>
      </c>
    </row>
    <row r="52" ht="14.25" spans="1:16">
      <c r="A52" s="21">
        <v>44</v>
      </c>
      <c r="B52" s="23">
        <v>16154977</v>
      </c>
      <c r="C52" s="23" t="s">
        <v>234</v>
      </c>
      <c r="D52" s="23">
        <v>0.5</v>
      </c>
      <c r="E52" s="23">
        <v>8</v>
      </c>
      <c r="F52" s="23">
        <v>2</v>
      </c>
      <c r="G52" s="23">
        <f>24.3*1.25</f>
        <v>30.375</v>
      </c>
      <c r="H52" s="23">
        <v>4.05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9">
        <f t="shared" si="0"/>
        <v>44.925</v>
      </c>
      <c r="P52" s="21">
        <v>44</v>
      </c>
    </row>
    <row r="53" ht="14.25" spans="1:16">
      <c r="A53" s="21">
        <v>45</v>
      </c>
      <c r="B53" s="21">
        <v>16154293</v>
      </c>
      <c r="C53" s="21" t="s">
        <v>235</v>
      </c>
      <c r="D53" s="21">
        <v>0.5</v>
      </c>
      <c r="E53" s="21">
        <v>8</v>
      </c>
      <c r="F53" s="21">
        <v>2</v>
      </c>
      <c r="G53" s="21">
        <f>23.6*1.25</f>
        <v>29.5</v>
      </c>
      <c r="H53" s="21">
        <v>4.05</v>
      </c>
      <c r="I53" s="21"/>
      <c r="J53" s="21">
        <v>0</v>
      </c>
      <c r="K53" s="21"/>
      <c r="L53" s="21">
        <v>0</v>
      </c>
      <c r="M53" s="21">
        <v>0.5</v>
      </c>
      <c r="N53" s="21">
        <v>0</v>
      </c>
      <c r="O53" s="21">
        <f t="shared" si="0"/>
        <v>44.55</v>
      </c>
      <c r="P53" s="21">
        <v>45</v>
      </c>
    </row>
    <row r="54" ht="14.25" spans="1:16">
      <c r="A54" s="21">
        <v>46</v>
      </c>
      <c r="B54" s="23">
        <v>16116340</v>
      </c>
      <c r="C54" s="23" t="s">
        <v>236</v>
      </c>
      <c r="D54" s="23">
        <v>0.5</v>
      </c>
      <c r="E54" s="23">
        <v>8</v>
      </c>
      <c r="F54" s="23">
        <v>2</v>
      </c>
      <c r="G54" s="23">
        <f>23.8*1.25</f>
        <v>29.75</v>
      </c>
      <c r="H54" s="23">
        <v>4.225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9">
        <f t="shared" si="0"/>
        <v>44.475</v>
      </c>
      <c r="P54" s="21">
        <v>46</v>
      </c>
    </row>
    <row r="55" ht="14.25" spans="1:16">
      <c r="A55" s="21">
        <v>47</v>
      </c>
      <c r="B55" s="23">
        <v>16153467</v>
      </c>
      <c r="C55" s="23" t="s">
        <v>237</v>
      </c>
      <c r="D55" s="23">
        <v>0.5</v>
      </c>
      <c r="E55" s="23">
        <v>8</v>
      </c>
      <c r="F55" s="23">
        <v>2</v>
      </c>
      <c r="G55" s="23">
        <f>23.7*1.25</f>
        <v>29.625</v>
      </c>
      <c r="H55" s="23">
        <v>4.225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9">
        <f t="shared" si="0"/>
        <v>44.35</v>
      </c>
      <c r="P55" s="21">
        <v>47</v>
      </c>
    </row>
    <row r="56" ht="14.25" spans="1:16">
      <c r="A56" s="21">
        <v>48</v>
      </c>
      <c r="B56" s="23">
        <v>16116399</v>
      </c>
      <c r="C56" s="23" t="s">
        <v>238</v>
      </c>
      <c r="D56" s="23">
        <v>0.5</v>
      </c>
      <c r="E56" s="23">
        <v>8</v>
      </c>
      <c r="F56" s="23">
        <v>2</v>
      </c>
      <c r="G56" s="23">
        <f>23.5*1.25</f>
        <v>29.375</v>
      </c>
      <c r="H56" s="23">
        <v>4.425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9">
        <f t="shared" si="0"/>
        <v>44.3</v>
      </c>
      <c r="P56" s="21">
        <v>48</v>
      </c>
    </row>
    <row r="57" ht="14.25" spans="1:16">
      <c r="A57" s="21">
        <v>49</v>
      </c>
      <c r="B57" s="23">
        <v>16115828</v>
      </c>
      <c r="C57" s="23" t="s">
        <v>239</v>
      </c>
      <c r="D57" s="23">
        <v>1</v>
      </c>
      <c r="E57" s="23">
        <v>8</v>
      </c>
      <c r="F57" s="23">
        <v>2</v>
      </c>
      <c r="G57" s="23">
        <f>23.3*1.25</f>
        <v>29.125</v>
      </c>
      <c r="H57" s="23">
        <v>3.875</v>
      </c>
      <c r="I57" s="23">
        <v>0</v>
      </c>
      <c r="J57" s="23">
        <v>0</v>
      </c>
      <c r="K57" s="23">
        <v>0</v>
      </c>
      <c r="L57" s="23">
        <v>0.2</v>
      </c>
      <c r="M57" s="23">
        <v>0</v>
      </c>
      <c r="N57" s="23">
        <v>0</v>
      </c>
      <c r="O57" s="29">
        <f t="shared" si="0"/>
        <v>44.2</v>
      </c>
      <c r="P57" s="21">
        <v>49</v>
      </c>
    </row>
    <row r="58" ht="14.25" spans="1:16">
      <c r="A58" s="21">
        <v>50</v>
      </c>
      <c r="B58" s="23">
        <v>16113049</v>
      </c>
      <c r="C58" s="23" t="s">
        <v>240</v>
      </c>
      <c r="D58" s="23">
        <v>0.5</v>
      </c>
      <c r="E58" s="23">
        <v>8</v>
      </c>
      <c r="F58" s="23">
        <v>2</v>
      </c>
      <c r="G58" s="23">
        <f>23*1.25</f>
        <v>28.75</v>
      </c>
      <c r="H58" s="23">
        <v>4.175</v>
      </c>
      <c r="I58" s="23">
        <v>0</v>
      </c>
      <c r="J58" s="23">
        <v>0</v>
      </c>
      <c r="K58" s="23">
        <v>0</v>
      </c>
      <c r="L58" s="23">
        <v>0.2</v>
      </c>
      <c r="M58" s="23">
        <v>0.5</v>
      </c>
      <c r="N58" s="23">
        <v>0</v>
      </c>
      <c r="O58" s="29">
        <f t="shared" si="0"/>
        <v>44.125</v>
      </c>
      <c r="P58" s="21">
        <v>50</v>
      </c>
    </row>
    <row r="59" ht="14.25" spans="1:16">
      <c r="A59" s="21">
        <v>51</v>
      </c>
      <c r="B59" s="21">
        <v>16154227</v>
      </c>
      <c r="C59" s="21" t="s">
        <v>241</v>
      </c>
      <c r="D59" s="21">
        <v>0.5</v>
      </c>
      <c r="E59" s="21">
        <v>8</v>
      </c>
      <c r="F59" s="21">
        <v>2</v>
      </c>
      <c r="G59" s="21">
        <f>22.2*1.25</f>
        <v>27.75</v>
      </c>
      <c r="H59" s="21">
        <v>4.125</v>
      </c>
      <c r="I59" s="21"/>
      <c r="J59" s="21">
        <v>1</v>
      </c>
      <c r="K59" s="21"/>
      <c r="L59" s="21">
        <v>0</v>
      </c>
      <c r="M59" s="21">
        <v>0.5</v>
      </c>
      <c r="N59" s="21">
        <v>0</v>
      </c>
      <c r="O59" s="21">
        <f t="shared" si="0"/>
        <v>43.875</v>
      </c>
      <c r="P59" s="21">
        <v>51</v>
      </c>
    </row>
    <row r="60" ht="14.25" spans="1:16">
      <c r="A60" s="21">
        <v>52</v>
      </c>
      <c r="B60" s="21">
        <v>16156368</v>
      </c>
      <c r="C60" s="21" t="s">
        <v>242</v>
      </c>
      <c r="D60" s="21">
        <v>0.5</v>
      </c>
      <c r="E60" s="21">
        <v>8</v>
      </c>
      <c r="F60" s="21">
        <v>2</v>
      </c>
      <c r="G60" s="21">
        <f>22.9*1.25</f>
        <v>28.625</v>
      </c>
      <c r="H60" s="21">
        <v>3.975</v>
      </c>
      <c r="I60" s="21"/>
      <c r="J60" s="21">
        <v>0.5</v>
      </c>
      <c r="K60" s="21"/>
      <c r="L60" s="21">
        <v>0</v>
      </c>
      <c r="M60" s="21"/>
      <c r="N60" s="21">
        <v>0</v>
      </c>
      <c r="O60" s="21">
        <f t="shared" si="0"/>
        <v>43.6</v>
      </c>
      <c r="P60" s="21">
        <v>52</v>
      </c>
    </row>
    <row r="61" ht="14.25" spans="1:16">
      <c r="A61" s="21">
        <v>53</v>
      </c>
      <c r="B61" s="23">
        <v>16112073</v>
      </c>
      <c r="C61" s="23" t="s">
        <v>243</v>
      </c>
      <c r="D61" s="23">
        <v>0.5</v>
      </c>
      <c r="E61" s="23">
        <v>8</v>
      </c>
      <c r="F61" s="23">
        <v>2</v>
      </c>
      <c r="G61" s="23">
        <f>23.4*1.25</f>
        <v>29.25</v>
      </c>
      <c r="H61" s="23">
        <v>3.85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9">
        <f t="shared" si="0"/>
        <v>43.6</v>
      </c>
      <c r="P61" s="21">
        <v>53</v>
      </c>
    </row>
    <row r="62" ht="14.25" spans="1:16">
      <c r="A62" s="21">
        <v>54</v>
      </c>
      <c r="B62" s="23">
        <v>16112733</v>
      </c>
      <c r="C62" s="23" t="s">
        <v>244</v>
      </c>
      <c r="D62" s="23">
        <v>0.5</v>
      </c>
      <c r="E62" s="23">
        <v>8</v>
      </c>
      <c r="F62" s="23">
        <v>2</v>
      </c>
      <c r="G62" s="23">
        <f t="shared" ref="G62:G67" si="2">22.5*1.25</f>
        <v>28.125</v>
      </c>
      <c r="H62" s="23">
        <v>4.2</v>
      </c>
      <c r="I62" s="23">
        <v>0</v>
      </c>
      <c r="J62" s="23">
        <v>0.5</v>
      </c>
      <c r="K62" s="23">
        <v>0</v>
      </c>
      <c r="L62" s="23">
        <v>0.2</v>
      </c>
      <c r="M62" s="23">
        <v>0</v>
      </c>
      <c r="N62" s="23">
        <v>0</v>
      </c>
      <c r="O62" s="29">
        <f t="shared" si="0"/>
        <v>43.525</v>
      </c>
      <c r="P62" s="21">
        <v>54</v>
      </c>
    </row>
    <row r="63" ht="14.25" spans="1:16">
      <c r="A63" s="21">
        <v>55</v>
      </c>
      <c r="B63" s="21">
        <v>16154614</v>
      </c>
      <c r="C63" s="21" t="s">
        <v>245</v>
      </c>
      <c r="D63" s="21">
        <v>0.5</v>
      </c>
      <c r="E63" s="21">
        <v>8</v>
      </c>
      <c r="F63" s="21">
        <v>2</v>
      </c>
      <c r="G63" s="21">
        <f t="shared" si="2"/>
        <v>28.125</v>
      </c>
      <c r="H63" s="21">
        <v>4.025</v>
      </c>
      <c r="I63" s="21"/>
      <c r="J63" s="21">
        <v>0.5</v>
      </c>
      <c r="K63" s="21"/>
      <c r="L63" s="21">
        <v>0</v>
      </c>
      <c r="M63" s="21"/>
      <c r="N63" s="21">
        <v>0</v>
      </c>
      <c r="O63" s="21">
        <f t="shared" si="0"/>
        <v>43.15</v>
      </c>
      <c r="P63" s="21">
        <v>55</v>
      </c>
    </row>
    <row r="64" ht="14.25" spans="1:16">
      <c r="A64" s="21">
        <v>56</v>
      </c>
      <c r="B64" s="21">
        <v>16112825</v>
      </c>
      <c r="C64" s="21" t="s">
        <v>246</v>
      </c>
      <c r="D64" s="21">
        <v>0.5</v>
      </c>
      <c r="E64" s="21">
        <v>8</v>
      </c>
      <c r="F64" s="21">
        <v>2</v>
      </c>
      <c r="G64" s="21">
        <f>22.6*1.25</f>
        <v>28.25</v>
      </c>
      <c r="H64" s="21">
        <v>4.3</v>
      </c>
      <c r="I64" s="21"/>
      <c r="J64" s="21">
        <v>0</v>
      </c>
      <c r="K64" s="21"/>
      <c r="L64" s="21">
        <v>0</v>
      </c>
      <c r="M64" s="21"/>
      <c r="N64" s="21">
        <v>0</v>
      </c>
      <c r="O64" s="21">
        <f t="shared" si="0"/>
        <v>43.05</v>
      </c>
      <c r="P64" s="21">
        <v>56</v>
      </c>
    </row>
    <row r="65" ht="14.25" spans="1:16">
      <c r="A65" s="21">
        <v>57</v>
      </c>
      <c r="B65" s="23">
        <v>16112120</v>
      </c>
      <c r="C65" s="23" t="s">
        <v>247</v>
      </c>
      <c r="D65" s="23">
        <v>0.5</v>
      </c>
      <c r="E65" s="23">
        <v>8</v>
      </c>
      <c r="F65" s="23">
        <v>2</v>
      </c>
      <c r="G65" s="23">
        <f>21.2*1.25</f>
        <v>26.5</v>
      </c>
      <c r="H65" s="23">
        <v>3.825</v>
      </c>
      <c r="I65" s="23">
        <v>0</v>
      </c>
      <c r="J65" s="23">
        <v>1</v>
      </c>
      <c r="K65" s="23">
        <v>0</v>
      </c>
      <c r="L65" s="23">
        <v>0</v>
      </c>
      <c r="M65" s="23">
        <v>0.7</v>
      </c>
      <c r="N65" s="23">
        <v>0</v>
      </c>
      <c r="O65" s="29">
        <f t="shared" si="0"/>
        <v>42.525</v>
      </c>
      <c r="P65" s="21">
        <v>57</v>
      </c>
    </row>
    <row r="66" ht="14.25" spans="1:16">
      <c r="A66" s="21">
        <v>58</v>
      </c>
      <c r="B66" s="23">
        <v>16117201</v>
      </c>
      <c r="C66" s="23" t="s">
        <v>248</v>
      </c>
      <c r="D66" s="23">
        <v>0.5</v>
      </c>
      <c r="E66" s="23">
        <v>7</v>
      </c>
      <c r="F66" s="23">
        <v>2</v>
      </c>
      <c r="G66" s="23">
        <f>22.9*1.25</f>
        <v>28.625</v>
      </c>
      <c r="H66" s="23">
        <v>4.25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9">
        <f t="shared" si="0"/>
        <v>42.375</v>
      </c>
      <c r="P66" s="21">
        <v>58</v>
      </c>
    </row>
    <row r="67" ht="14.25" spans="1:16">
      <c r="A67" s="21">
        <v>59</v>
      </c>
      <c r="B67" s="23">
        <v>16153922</v>
      </c>
      <c r="C67" s="23" t="s">
        <v>249</v>
      </c>
      <c r="D67" s="23">
        <v>0.5</v>
      </c>
      <c r="E67" s="23">
        <v>8</v>
      </c>
      <c r="F67" s="23">
        <v>2</v>
      </c>
      <c r="G67" s="23">
        <f t="shared" si="2"/>
        <v>28.125</v>
      </c>
      <c r="H67" s="23">
        <v>3.725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9">
        <f t="shared" si="0"/>
        <v>42.35</v>
      </c>
      <c r="P67" s="21">
        <v>59</v>
      </c>
    </row>
    <row r="68" ht="14.25" spans="1:16">
      <c r="A68" s="21">
        <v>60</v>
      </c>
      <c r="B68" s="23">
        <v>16112916</v>
      </c>
      <c r="C68" s="23" t="s">
        <v>250</v>
      </c>
      <c r="D68" s="23">
        <v>0.5</v>
      </c>
      <c r="E68" s="23">
        <v>8</v>
      </c>
      <c r="F68" s="23">
        <v>2</v>
      </c>
      <c r="G68" s="23">
        <f>20.9*1.25</f>
        <v>26.125</v>
      </c>
      <c r="H68" s="23">
        <v>4.025</v>
      </c>
      <c r="I68" s="23">
        <v>0</v>
      </c>
      <c r="J68" s="23">
        <v>1</v>
      </c>
      <c r="K68" s="23">
        <v>0.2</v>
      </c>
      <c r="L68" s="23">
        <v>0</v>
      </c>
      <c r="M68" s="23">
        <v>0.5</v>
      </c>
      <c r="N68" s="23">
        <v>0</v>
      </c>
      <c r="O68" s="29">
        <f t="shared" si="0"/>
        <v>42.35</v>
      </c>
      <c r="P68" s="21">
        <v>60</v>
      </c>
    </row>
    <row r="69" ht="14.25" spans="1:16">
      <c r="A69" s="21">
        <v>61</v>
      </c>
      <c r="B69" s="21">
        <v>16112957</v>
      </c>
      <c r="C69" s="21" t="s">
        <v>251</v>
      </c>
      <c r="D69" s="21">
        <v>0.5</v>
      </c>
      <c r="E69" s="21">
        <v>8</v>
      </c>
      <c r="F69" s="21">
        <v>2</v>
      </c>
      <c r="G69" s="21">
        <f>22.1*1.25</f>
        <v>27.625</v>
      </c>
      <c r="H69" s="21">
        <v>4.125</v>
      </c>
      <c r="I69" s="21"/>
      <c r="J69" s="21">
        <v>0</v>
      </c>
      <c r="K69" s="21"/>
      <c r="L69" s="21">
        <v>0</v>
      </c>
      <c r="M69" s="21"/>
      <c r="N69" s="21">
        <v>0</v>
      </c>
      <c r="O69" s="21">
        <f t="shared" si="0"/>
        <v>42.25</v>
      </c>
      <c r="P69" s="21">
        <v>61</v>
      </c>
    </row>
    <row r="70" ht="14.25" spans="1:16">
      <c r="A70" s="21">
        <v>62</v>
      </c>
      <c r="B70" s="21">
        <v>16154407</v>
      </c>
      <c r="C70" s="21" t="s">
        <v>252</v>
      </c>
      <c r="D70" s="21">
        <v>0.5</v>
      </c>
      <c r="E70" s="21">
        <v>7</v>
      </c>
      <c r="F70" s="21">
        <v>2</v>
      </c>
      <c r="G70" s="21">
        <f>21.8*1.25</f>
        <v>27.25</v>
      </c>
      <c r="H70" s="21">
        <v>3.725</v>
      </c>
      <c r="I70" s="21">
        <v>0.2</v>
      </c>
      <c r="J70" s="21">
        <v>0</v>
      </c>
      <c r="K70" s="21"/>
      <c r="L70" s="21">
        <v>0.5</v>
      </c>
      <c r="M70" s="21"/>
      <c r="N70" s="21">
        <v>0</v>
      </c>
      <c r="O70" s="21">
        <f t="shared" si="0"/>
        <v>41.175</v>
      </c>
      <c r="P70" s="21">
        <v>62</v>
      </c>
    </row>
    <row r="71" ht="14.25" spans="1:16">
      <c r="A71" s="21">
        <v>63</v>
      </c>
      <c r="B71" s="23">
        <v>16155280</v>
      </c>
      <c r="C71" s="23" t="s">
        <v>253</v>
      </c>
      <c r="D71" s="23">
        <v>0.5</v>
      </c>
      <c r="E71" s="23">
        <v>6.5</v>
      </c>
      <c r="F71" s="23">
        <v>2</v>
      </c>
      <c r="G71" s="23">
        <f>21.7*1.25</f>
        <v>27.125</v>
      </c>
      <c r="H71" s="23">
        <v>4.25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9">
        <f t="shared" si="0"/>
        <v>40.375</v>
      </c>
      <c r="P71" s="21">
        <v>63</v>
      </c>
    </row>
    <row r="72" ht="14.25" spans="1:16">
      <c r="A72" s="21">
        <v>64</v>
      </c>
      <c r="B72" s="21">
        <v>16116341</v>
      </c>
      <c r="C72" s="21" t="s">
        <v>254</v>
      </c>
      <c r="D72" s="21">
        <v>0.5</v>
      </c>
      <c r="E72" s="21">
        <v>6</v>
      </c>
      <c r="F72" s="21">
        <v>2</v>
      </c>
      <c r="G72" s="21">
        <f>21.1*1.25</f>
        <v>26.375</v>
      </c>
      <c r="H72" s="21">
        <v>4.05</v>
      </c>
      <c r="I72" s="21"/>
      <c r="J72" s="21">
        <v>0</v>
      </c>
      <c r="K72" s="21"/>
      <c r="L72" s="21">
        <v>0</v>
      </c>
      <c r="M72" s="21"/>
      <c r="N72" s="21">
        <v>0</v>
      </c>
      <c r="O72" s="21">
        <f t="shared" si="0"/>
        <v>38.925</v>
      </c>
      <c r="P72" s="21">
        <v>64</v>
      </c>
    </row>
    <row r="73" ht="14.25" spans="1:16">
      <c r="A73" s="21">
        <v>65</v>
      </c>
      <c r="B73" s="21">
        <v>16155473</v>
      </c>
      <c r="C73" s="21" t="s">
        <v>255</v>
      </c>
      <c r="D73" s="21">
        <v>0.5</v>
      </c>
      <c r="E73" s="21">
        <v>8</v>
      </c>
      <c r="F73" s="21">
        <v>2</v>
      </c>
      <c r="G73" s="21">
        <f>19.7*1.25</f>
        <v>24.625</v>
      </c>
      <c r="H73" s="21">
        <v>3.775</v>
      </c>
      <c r="I73" s="21"/>
      <c r="J73" s="21">
        <v>0</v>
      </c>
      <c r="K73" s="21"/>
      <c r="L73" s="21">
        <v>0</v>
      </c>
      <c r="M73" s="21"/>
      <c r="N73" s="21">
        <v>0</v>
      </c>
      <c r="O73" s="21">
        <f t="shared" ref="O73:O82" si="3">SUM(D73:N73)</f>
        <v>38.9</v>
      </c>
      <c r="P73" s="21">
        <v>65</v>
      </c>
    </row>
    <row r="74" ht="14.25" spans="1:16">
      <c r="A74" s="21">
        <v>66</v>
      </c>
      <c r="B74" s="23">
        <v>16111828</v>
      </c>
      <c r="C74" s="23" t="s">
        <v>256</v>
      </c>
      <c r="D74" s="23">
        <v>0.5</v>
      </c>
      <c r="E74" s="23">
        <v>8</v>
      </c>
      <c r="F74" s="23">
        <v>2</v>
      </c>
      <c r="G74" s="23">
        <f>18.8*1.25</f>
        <v>23.5</v>
      </c>
      <c r="H74" s="23">
        <v>4.4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9">
        <f t="shared" si="3"/>
        <v>38.4</v>
      </c>
      <c r="P74" s="21">
        <v>66</v>
      </c>
    </row>
    <row r="75" ht="14.25" spans="1:16">
      <c r="A75" s="21">
        <v>67</v>
      </c>
      <c r="B75" s="21">
        <v>16112902</v>
      </c>
      <c r="C75" s="21" t="s">
        <v>257</v>
      </c>
      <c r="D75" s="21">
        <v>0.5</v>
      </c>
      <c r="E75" s="21">
        <v>8</v>
      </c>
      <c r="F75" s="21">
        <v>2</v>
      </c>
      <c r="G75" s="21">
        <f>19.1*1.25</f>
        <v>23.875</v>
      </c>
      <c r="H75" s="21">
        <v>3.4</v>
      </c>
      <c r="I75" s="21"/>
      <c r="J75" s="21">
        <v>0</v>
      </c>
      <c r="K75" s="21"/>
      <c r="L75" s="21">
        <v>0</v>
      </c>
      <c r="M75" s="31"/>
      <c r="N75" s="21">
        <v>0</v>
      </c>
      <c r="O75" s="21">
        <f t="shared" si="3"/>
        <v>37.775</v>
      </c>
      <c r="P75" s="21">
        <v>67</v>
      </c>
    </row>
    <row r="76" ht="14.25" spans="1:16">
      <c r="A76" s="21">
        <v>68</v>
      </c>
      <c r="B76" s="21">
        <v>16154563</v>
      </c>
      <c r="C76" s="21" t="s">
        <v>258</v>
      </c>
      <c r="D76" s="21">
        <v>0.5</v>
      </c>
      <c r="E76" s="21">
        <v>7</v>
      </c>
      <c r="F76" s="21">
        <v>2</v>
      </c>
      <c r="G76" s="21">
        <f>19*1.25</f>
        <v>23.75</v>
      </c>
      <c r="H76" s="21">
        <v>4.05</v>
      </c>
      <c r="I76" s="21"/>
      <c r="J76" s="21">
        <v>0</v>
      </c>
      <c r="K76" s="21"/>
      <c r="L76" s="21">
        <v>0</v>
      </c>
      <c r="M76" s="21"/>
      <c r="N76" s="21">
        <v>0</v>
      </c>
      <c r="O76" s="21">
        <f t="shared" si="3"/>
        <v>37.3</v>
      </c>
      <c r="P76" s="21">
        <v>68</v>
      </c>
    </row>
    <row r="77" ht="14.25" spans="1:16">
      <c r="A77" s="21">
        <v>69</v>
      </c>
      <c r="B77" s="21">
        <v>16154408</v>
      </c>
      <c r="C77" s="21" t="s">
        <v>259</v>
      </c>
      <c r="D77" s="21">
        <v>0.5</v>
      </c>
      <c r="E77" s="21">
        <v>8</v>
      </c>
      <c r="F77" s="21">
        <v>2</v>
      </c>
      <c r="G77" s="21">
        <f>18*1.25</f>
        <v>22.5</v>
      </c>
      <c r="H77" s="21">
        <v>3.825</v>
      </c>
      <c r="I77" s="21"/>
      <c r="J77" s="21">
        <v>0</v>
      </c>
      <c r="K77" s="21"/>
      <c r="L77" s="21">
        <v>0.2</v>
      </c>
      <c r="M77" s="21"/>
      <c r="N77" s="21">
        <v>0</v>
      </c>
      <c r="O77" s="21">
        <f t="shared" si="3"/>
        <v>37.025</v>
      </c>
      <c r="P77" s="21">
        <v>69</v>
      </c>
    </row>
    <row r="78" ht="14.25" spans="1:16">
      <c r="A78" s="21">
        <v>70</v>
      </c>
      <c r="B78" s="23">
        <v>16112366</v>
      </c>
      <c r="C78" s="23" t="s">
        <v>260</v>
      </c>
      <c r="D78" s="23">
        <v>0.5</v>
      </c>
      <c r="E78" s="23">
        <v>7.5</v>
      </c>
      <c r="F78" s="23">
        <v>2</v>
      </c>
      <c r="G78" s="23">
        <f>18.1*1.25</f>
        <v>22.625</v>
      </c>
      <c r="H78" s="23">
        <v>3.7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9">
        <f t="shared" si="3"/>
        <v>36.325</v>
      </c>
      <c r="P78" s="21">
        <v>70</v>
      </c>
    </row>
    <row r="79" ht="14.25" spans="1:16">
      <c r="A79" s="21">
        <v>71</v>
      </c>
      <c r="B79" s="21">
        <v>16111420</v>
      </c>
      <c r="C79" s="21" t="s">
        <v>261</v>
      </c>
      <c r="D79" s="21">
        <v>0.5</v>
      </c>
      <c r="E79" s="21">
        <v>6</v>
      </c>
      <c r="F79" s="21">
        <v>2</v>
      </c>
      <c r="G79" s="21">
        <f>18.8*1.25</f>
        <v>23.5</v>
      </c>
      <c r="H79" s="21">
        <v>4</v>
      </c>
      <c r="I79" s="21"/>
      <c r="J79" s="21">
        <v>0</v>
      </c>
      <c r="K79" s="21"/>
      <c r="L79" s="21">
        <v>0</v>
      </c>
      <c r="M79" s="21"/>
      <c r="N79" s="21">
        <v>0</v>
      </c>
      <c r="O79" s="21">
        <f t="shared" si="3"/>
        <v>36</v>
      </c>
      <c r="P79" s="21">
        <v>71</v>
      </c>
    </row>
    <row r="80" ht="14.25" spans="1:16">
      <c r="A80" s="21">
        <v>72</v>
      </c>
      <c r="B80" s="23">
        <v>16154236</v>
      </c>
      <c r="C80" s="23" t="s">
        <v>262</v>
      </c>
      <c r="D80" s="23">
        <v>0.5</v>
      </c>
      <c r="E80" s="23">
        <v>6</v>
      </c>
      <c r="F80" s="23">
        <v>2</v>
      </c>
      <c r="G80" s="23">
        <f>18.6*1.25</f>
        <v>23.25</v>
      </c>
      <c r="H80" s="23">
        <v>4.225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9">
        <f t="shared" si="3"/>
        <v>35.975</v>
      </c>
      <c r="P80" s="21">
        <v>72</v>
      </c>
    </row>
    <row r="81" ht="14.25" spans="1:16">
      <c r="A81" s="21">
        <v>73</v>
      </c>
      <c r="B81" s="23">
        <v>16112785</v>
      </c>
      <c r="C81" s="23" t="s">
        <v>263</v>
      </c>
      <c r="D81" s="23">
        <v>0.5</v>
      </c>
      <c r="E81" s="23">
        <v>8</v>
      </c>
      <c r="F81" s="23">
        <v>2</v>
      </c>
      <c r="G81" s="23">
        <f>16.9*1.25</f>
        <v>21.125</v>
      </c>
      <c r="H81" s="23">
        <v>3.725</v>
      </c>
      <c r="I81" s="23">
        <v>0</v>
      </c>
      <c r="J81" s="23">
        <v>0</v>
      </c>
      <c r="K81" s="23">
        <v>0</v>
      </c>
      <c r="L81" s="23">
        <v>0</v>
      </c>
      <c r="M81" s="23">
        <v>0.5</v>
      </c>
      <c r="N81" s="23">
        <v>0</v>
      </c>
      <c r="O81" s="29">
        <f t="shared" si="3"/>
        <v>35.85</v>
      </c>
      <c r="P81" s="21">
        <v>73</v>
      </c>
    </row>
    <row r="82" ht="14.25" spans="1:16">
      <c r="A82" s="21">
        <v>74</v>
      </c>
      <c r="B82" s="21">
        <v>16113058</v>
      </c>
      <c r="C82" s="21" t="s">
        <v>264</v>
      </c>
      <c r="D82" s="21">
        <v>0.5</v>
      </c>
      <c r="E82" s="21">
        <v>7</v>
      </c>
      <c r="F82" s="21">
        <v>2</v>
      </c>
      <c r="G82" s="21">
        <f>18.7*1.25</f>
        <v>23.375</v>
      </c>
      <c r="H82" s="21">
        <v>2.7</v>
      </c>
      <c r="I82" s="21"/>
      <c r="J82" s="21">
        <v>0</v>
      </c>
      <c r="K82" s="21"/>
      <c r="L82" s="21">
        <v>0</v>
      </c>
      <c r="M82" s="21"/>
      <c r="N82" s="21">
        <v>0</v>
      </c>
      <c r="O82" s="21">
        <f t="shared" si="3"/>
        <v>35.575</v>
      </c>
      <c r="P82" s="21">
        <v>74</v>
      </c>
    </row>
    <row r="83" ht="14.25" spans="1:16">
      <c r="A83" s="21">
        <v>75</v>
      </c>
      <c r="B83" s="23">
        <v>16155574</v>
      </c>
      <c r="C83" s="23" t="s">
        <v>265</v>
      </c>
      <c r="D83" s="23">
        <v>0.5</v>
      </c>
      <c r="E83" s="23">
        <v>8</v>
      </c>
      <c r="F83" s="23">
        <v>0</v>
      </c>
      <c r="G83" s="23">
        <f>21.28*1.25</f>
        <v>26.6</v>
      </c>
      <c r="H83" s="23">
        <v>4.175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-5</v>
      </c>
      <c r="O83" s="29">
        <v>34.275</v>
      </c>
      <c r="P83" s="21">
        <v>75</v>
      </c>
    </row>
    <row r="84" ht="14.25" spans="1:16">
      <c r="A84" s="21">
        <v>76</v>
      </c>
      <c r="B84" s="21">
        <v>16101222</v>
      </c>
      <c r="C84" s="21" t="s">
        <v>266</v>
      </c>
      <c r="D84" s="21">
        <v>0.5</v>
      </c>
      <c r="E84" s="21">
        <v>6</v>
      </c>
      <c r="F84" s="21">
        <v>2</v>
      </c>
      <c r="G84" s="21">
        <f>14.9*1.25</f>
        <v>18.625</v>
      </c>
      <c r="H84" s="21">
        <v>3.625</v>
      </c>
      <c r="I84" s="21"/>
      <c r="J84" s="21">
        <v>0</v>
      </c>
      <c r="K84" s="21"/>
      <c r="L84" s="21">
        <v>0</v>
      </c>
      <c r="M84" s="21"/>
      <c r="N84" s="21">
        <v>0</v>
      </c>
      <c r="O84" s="21">
        <f t="shared" ref="O84:O86" si="4">SUM(D84:N84)</f>
        <v>30.75</v>
      </c>
      <c r="P84" s="21">
        <v>76</v>
      </c>
    </row>
    <row r="85" ht="14.25" spans="1:16">
      <c r="A85" s="21">
        <v>77</v>
      </c>
      <c r="B85" s="23">
        <v>16113083</v>
      </c>
      <c r="C85" s="23" t="s">
        <v>267</v>
      </c>
      <c r="D85" s="23">
        <v>0.5</v>
      </c>
      <c r="E85" s="23">
        <v>5</v>
      </c>
      <c r="F85" s="23">
        <v>2</v>
      </c>
      <c r="G85" s="23">
        <f>12.4*1.25</f>
        <v>15.5</v>
      </c>
      <c r="H85" s="23">
        <v>3.85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9">
        <f t="shared" si="4"/>
        <v>26.85</v>
      </c>
      <c r="P85" s="21">
        <v>77</v>
      </c>
    </row>
    <row r="86" ht="14.25" spans="1:16">
      <c r="A86" s="21">
        <v>78</v>
      </c>
      <c r="B86" s="21">
        <v>16153508</v>
      </c>
      <c r="C86" s="21" t="s">
        <v>268</v>
      </c>
      <c r="D86" s="21">
        <v>0.5</v>
      </c>
      <c r="E86" s="21">
        <v>8</v>
      </c>
      <c r="F86" s="21">
        <v>2</v>
      </c>
      <c r="G86" s="21"/>
      <c r="H86" s="21">
        <v>3.825</v>
      </c>
      <c r="I86" s="21"/>
      <c r="J86" s="21">
        <v>0.5</v>
      </c>
      <c r="K86" s="21"/>
      <c r="L86" s="21">
        <v>0</v>
      </c>
      <c r="M86" s="21">
        <v>0.7</v>
      </c>
      <c r="N86" s="21">
        <v>0</v>
      </c>
      <c r="O86" s="21">
        <f t="shared" si="4"/>
        <v>15.525</v>
      </c>
      <c r="P86" s="21">
        <v>78</v>
      </c>
    </row>
  </sheetData>
  <autoFilter ref="A8:P86">
    <sortState ref="A8:P86">
      <sortCondition ref="O8" descending="1"/>
    </sortState>
  </autoFilter>
  <mergeCells count="22">
    <mergeCell ref="A1:P1"/>
    <mergeCell ref="A3:A6"/>
    <mergeCell ref="B3:B6"/>
    <mergeCell ref="C3:C6"/>
    <mergeCell ref="D5:D6"/>
    <mergeCell ref="E5:E6"/>
    <mergeCell ref="F5:F6"/>
    <mergeCell ref="G3:G4"/>
    <mergeCell ref="G5:G6"/>
    <mergeCell ref="H5:H6"/>
    <mergeCell ref="I5:I6"/>
    <mergeCell ref="J5:J6"/>
    <mergeCell ref="K5:K6"/>
    <mergeCell ref="L5:L6"/>
    <mergeCell ref="M5:M6"/>
    <mergeCell ref="N5:N6"/>
    <mergeCell ref="O3:O6"/>
    <mergeCell ref="P3:P6"/>
    <mergeCell ref="D3:F4"/>
    <mergeCell ref="J3:L4"/>
    <mergeCell ref="H3:I4"/>
    <mergeCell ref="M3:N4"/>
  </mergeCell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2014级</vt:lpstr>
      <vt:lpstr>2015级</vt:lpstr>
      <vt:lpstr>2016级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huangya</cp:lastModifiedBy>
  <dcterms:created xsi:type="dcterms:W3CDTF">2017-09-13T04:29:00Z</dcterms:created>
  <dcterms:modified xsi:type="dcterms:W3CDTF">2017-09-14T09:33:31Z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2052-10.1.0.6747</vt:lpwstr>
  </property>
</Properties>
</file>